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oolboxes\outfitter\outfitter - finished files\converted\"/>
    </mc:Choice>
  </mc:AlternateContent>
  <xr:revisionPtr revIDLastSave="0" documentId="8_{93827F59-C70E-4F57-8F1C-829BF4516FB5}" xr6:coauthVersionLast="45" xr6:coauthVersionMax="45" xr10:uidLastSave="{00000000-0000-0000-0000-000000000000}"/>
  <bookViews>
    <workbookView xWindow="0" yWindow="0" windowWidth="19200" windowHeight="10800" tabRatio="737" firstSheet="27" activeTab="36" xr2:uid="{00000000-000D-0000-FFFF-FFFF00000000}"/>
  </bookViews>
  <sheets>
    <sheet name="Beaver Meadows" sheetId="1" r:id="rId1"/>
    <sheet name="Engineer" sheetId="2" r:id="rId2"/>
    <sheet name="HDs" sheetId="3" r:id="rId3"/>
    <sheet name="Hermosa East" sheetId="4" r:id="rId4"/>
    <sheet name="Hermosa West" sheetId="5" r:id="rId5"/>
    <sheet name="Ice Lake" sheetId="6" r:id="rId6"/>
    <sheet name="La Plata" sheetId="7" r:id="rId7"/>
    <sheet name="Lakes" sheetId="8" r:id="rId8"/>
    <sheet name="Mineral" sheetId="9" r:id="rId9"/>
    <sheet name="Missionary Ridge" sheetId="10" r:id="rId10"/>
    <sheet name="Red Mountain" sheetId="11" r:id="rId11"/>
    <sheet name="Upper Hermosa" sheetId="12" r:id="rId12"/>
    <sheet name="Wild Oats" sheetId="13" r:id="rId13"/>
    <sheet name="Molas-alt.2&amp;3" sheetId="36" r:id="rId14"/>
    <sheet name="Molas-alt.4" sheetId="39" r:id="rId15"/>
    <sheet name="Blank" sheetId="14" r:id="rId16"/>
    <sheet name="Animas River" sheetId="15" r:id="rId17"/>
    <sheet name="Cave" sheetId="16" r:id="rId18"/>
    <sheet name="Cunningham" sheetId="17" r:id="rId19"/>
    <sheet name="Eileen" sheetId="18" r:id="rId20"/>
    <sheet name="Elk" sheetId="19" r:id="rId21"/>
    <sheet name="Flint Creek" sheetId="20" r:id="rId22"/>
    <sheet name="Florida" sheetId="21" r:id="rId23"/>
    <sheet name="Granite" sheetId="22" r:id="rId24"/>
    <sheet name="Johnson Creek" sheetId="23" r:id="rId25"/>
    <sheet name="La Osa" sheetId="24" r:id="rId26"/>
    <sheet name="Lake Creek" sheetId="25" r:id="rId27"/>
    <sheet name="Needle Creek" sheetId="26" r:id="rId28"/>
    <sheet name="Pine River" sheetId="27" r:id="rId29"/>
    <sheet name="Purgatory" sheetId="28" r:id="rId30"/>
    <sheet name="Rock Creek" sheetId="29" r:id="rId31"/>
    <sheet name="Stormy" sheetId="30" r:id="rId32"/>
    <sheet name="Tenmile" sheetId="31" r:id="rId33"/>
    <sheet name="Twilight" sheetId="32" r:id="rId34"/>
    <sheet name="Vallecito" sheetId="33" r:id="rId35"/>
    <sheet name="Molas-alt 1" sheetId="35" r:id="rId36"/>
    <sheet name="West Piedra" sheetId="34" r:id="rId3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2" i="15" l="1"/>
  <c r="G22" i="15"/>
  <c r="G23" i="15" s="1"/>
  <c r="J22" i="15"/>
  <c r="B34" i="15"/>
  <c r="J34" i="15" s="1"/>
  <c r="B46" i="15" s="1"/>
  <c r="E27" i="15"/>
  <c r="G27" i="15" s="1"/>
  <c r="E28" i="15"/>
  <c r="G28" i="15"/>
  <c r="J28" i="15" s="1"/>
  <c r="J21" i="15"/>
  <c r="C22" i="15"/>
  <c r="C23" i="15" s="1"/>
  <c r="E21" i="15"/>
  <c r="E23" i="15" s="1"/>
  <c r="E48" i="15"/>
  <c r="J48" i="15"/>
  <c r="F48" i="15"/>
  <c r="I48" i="15" s="1"/>
  <c r="L48" i="15"/>
  <c r="E29" i="15"/>
  <c r="C29" i="15"/>
  <c r="B29" i="15"/>
  <c r="B23" i="15"/>
  <c r="E46" i="1"/>
  <c r="M46" i="1"/>
  <c r="F46" i="1"/>
  <c r="I46" i="1"/>
  <c r="E45" i="1"/>
  <c r="M45" i="1"/>
  <c r="F45" i="1"/>
  <c r="I45" i="1"/>
  <c r="K45" i="1"/>
  <c r="L45" i="1"/>
  <c r="E44" i="1"/>
  <c r="M44" i="1"/>
  <c r="F44" i="1"/>
  <c r="K44" i="1"/>
  <c r="L44" i="1" s="1"/>
  <c r="E43" i="1"/>
  <c r="M43" i="1" s="1"/>
  <c r="F43" i="1"/>
  <c r="K43" i="1"/>
  <c r="L43" i="1"/>
  <c r="E11" i="1"/>
  <c r="G11" i="1"/>
  <c r="E12" i="1"/>
  <c r="G12" i="1" s="1"/>
  <c r="J12" i="1" s="1"/>
  <c r="E13" i="1"/>
  <c r="G13" i="1"/>
  <c r="J13" i="1" s="1"/>
  <c r="E14" i="1"/>
  <c r="G14" i="1" s="1"/>
  <c r="J14" i="1"/>
  <c r="E15" i="1"/>
  <c r="G15" i="1" s="1"/>
  <c r="J15" i="1" s="1"/>
  <c r="E16" i="1"/>
  <c r="G16" i="1"/>
  <c r="J16" i="1"/>
  <c r="E17" i="1"/>
  <c r="G17" i="1"/>
  <c r="J17" i="1"/>
  <c r="E22" i="1"/>
  <c r="G22" i="1"/>
  <c r="J22" i="1" s="1"/>
  <c r="E23" i="1"/>
  <c r="G23" i="1" s="1"/>
  <c r="J23" i="1" s="1"/>
  <c r="J29" i="1" s="1"/>
  <c r="B34" i="1" s="1"/>
  <c r="J34" i="1" s="1"/>
  <c r="E24" i="1"/>
  <c r="G24" i="1"/>
  <c r="J24" i="1"/>
  <c r="E25" i="1"/>
  <c r="G25" i="1" s="1"/>
  <c r="J25" i="1"/>
  <c r="E26" i="1"/>
  <c r="G26" i="1"/>
  <c r="J26" i="1" s="1"/>
  <c r="E27" i="1"/>
  <c r="G27" i="1"/>
  <c r="J27" i="1"/>
  <c r="E28" i="1"/>
  <c r="G28" i="1"/>
  <c r="J28" i="1"/>
  <c r="C29" i="1"/>
  <c r="B29" i="1"/>
  <c r="C18" i="1"/>
  <c r="B18" i="1"/>
  <c r="E57" i="14"/>
  <c r="M57" i="14" s="1"/>
  <c r="F57" i="14"/>
  <c r="I57" i="14"/>
  <c r="K57" i="14"/>
  <c r="E56" i="14"/>
  <c r="M56" i="14" s="1"/>
  <c r="F56" i="14"/>
  <c r="I56" i="14" s="1"/>
  <c r="K56" i="14"/>
  <c r="L56" i="14"/>
  <c r="E55" i="14"/>
  <c r="M55" i="14" s="1"/>
  <c r="F55" i="14"/>
  <c r="I55" i="14"/>
  <c r="K55" i="14"/>
  <c r="E54" i="14"/>
  <c r="M54" i="14"/>
  <c r="F54" i="14"/>
  <c r="I54" i="14" s="1"/>
  <c r="K54" i="14"/>
  <c r="E11" i="14"/>
  <c r="G11" i="14" s="1"/>
  <c r="J11" i="14"/>
  <c r="E12" i="14"/>
  <c r="E13" i="14"/>
  <c r="G13" i="14" s="1"/>
  <c r="J13" i="14" s="1"/>
  <c r="E14" i="14"/>
  <c r="G14" i="14"/>
  <c r="J14" i="14" s="1"/>
  <c r="E15" i="14"/>
  <c r="G15" i="14" s="1"/>
  <c r="J15" i="14" s="1"/>
  <c r="E16" i="14"/>
  <c r="G16" i="14" s="1"/>
  <c r="J16" i="14" s="1"/>
  <c r="E17" i="14"/>
  <c r="G17" i="14" s="1"/>
  <c r="J17" i="14"/>
  <c r="E22" i="14"/>
  <c r="G22" i="14" s="1"/>
  <c r="J22" i="14"/>
  <c r="E23" i="14"/>
  <c r="E24" i="14"/>
  <c r="G24" i="14"/>
  <c r="J24" i="14"/>
  <c r="E25" i="14"/>
  <c r="G25" i="14"/>
  <c r="J25" i="14"/>
  <c r="E26" i="14"/>
  <c r="G26" i="14" s="1"/>
  <c r="J26" i="14" s="1"/>
  <c r="E27" i="14"/>
  <c r="G27" i="14"/>
  <c r="J27" i="14" s="1"/>
  <c r="E28" i="14"/>
  <c r="G28" i="14" s="1"/>
  <c r="J28" i="14" s="1"/>
  <c r="C29" i="14"/>
  <c r="B29" i="14"/>
  <c r="C18" i="14"/>
  <c r="B18" i="14"/>
  <c r="E23" i="16"/>
  <c r="G23" i="16"/>
  <c r="J23" i="16" s="1"/>
  <c r="K23" i="16" s="1"/>
  <c r="E24" i="16"/>
  <c r="E25" i="16"/>
  <c r="G25" i="16" s="1"/>
  <c r="J25" i="16" s="1"/>
  <c r="E26" i="16"/>
  <c r="G26" i="16"/>
  <c r="J26" i="16" s="1"/>
  <c r="K26" i="16" s="1"/>
  <c r="E27" i="16"/>
  <c r="G27" i="16"/>
  <c r="J27" i="16"/>
  <c r="E28" i="16"/>
  <c r="G28" i="16" s="1"/>
  <c r="J28" i="16" s="1"/>
  <c r="E29" i="16"/>
  <c r="G29" i="16"/>
  <c r="J29" i="16" s="1"/>
  <c r="E12" i="16"/>
  <c r="G12" i="16"/>
  <c r="E13" i="16"/>
  <c r="E14" i="16"/>
  <c r="G14" i="16" s="1"/>
  <c r="J14" i="16" s="1"/>
  <c r="E15" i="16"/>
  <c r="G15" i="16"/>
  <c r="J15" i="16" s="1"/>
  <c r="K15" i="16" s="1"/>
  <c r="E16" i="16"/>
  <c r="G16" i="16"/>
  <c r="J16" i="16"/>
  <c r="E17" i="16"/>
  <c r="G17" i="16" s="1"/>
  <c r="J17" i="16" s="1"/>
  <c r="E18" i="16"/>
  <c r="G18" i="16"/>
  <c r="J18" i="16" s="1"/>
  <c r="N49" i="16"/>
  <c r="E50" i="16"/>
  <c r="J50" i="16" s="1"/>
  <c r="F50" i="16"/>
  <c r="I50" i="16"/>
  <c r="L50" i="16" s="1"/>
  <c r="K25" i="16"/>
  <c r="K14" i="16"/>
  <c r="C30" i="16"/>
  <c r="B30" i="16"/>
  <c r="C19" i="16"/>
  <c r="B19" i="16"/>
  <c r="E23" i="17"/>
  <c r="E24" i="17"/>
  <c r="G24" i="17" s="1"/>
  <c r="J24" i="17" s="1"/>
  <c r="K24" i="17" s="1"/>
  <c r="E25" i="17"/>
  <c r="G25" i="17" s="1"/>
  <c r="J25" i="17"/>
  <c r="E26" i="17"/>
  <c r="G26" i="17"/>
  <c r="J26" i="17" s="1"/>
  <c r="K26" i="17" s="1"/>
  <c r="E27" i="17"/>
  <c r="G27" i="17" s="1"/>
  <c r="J27" i="17"/>
  <c r="E28" i="17"/>
  <c r="G28" i="17" s="1"/>
  <c r="J28" i="17" s="1"/>
  <c r="E29" i="17"/>
  <c r="G29" i="17"/>
  <c r="J29" i="17"/>
  <c r="E12" i="17"/>
  <c r="E13" i="17"/>
  <c r="G13" i="17" s="1"/>
  <c r="J13" i="17" s="1"/>
  <c r="E14" i="17"/>
  <c r="G14" i="17"/>
  <c r="J14" i="17"/>
  <c r="K14" i="17" s="1"/>
  <c r="E15" i="17"/>
  <c r="G15" i="17"/>
  <c r="J15" i="17"/>
  <c r="K15" i="17" s="1"/>
  <c r="E16" i="17"/>
  <c r="G16" i="17" s="1"/>
  <c r="J16" i="17" s="1"/>
  <c r="E17" i="17"/>
  <c r="G17" i="17"/>
  <c r="J17" i="17" s="1"/>
  <c r="E18" i="17"/>
  <c r="G18" i="17" s="1"/>
  <c r="J18" i="17"/>
  <c r="N49" i="17"/>
  <c r="E50" i="17"/>
  <c r="J50" i="17"/>
  <c r="F50" i="17"/>
  <c r="I50" i="17"/>
  <c r="L50" i="17"/>
  <c r="K25" i="17"/>
  <c r="K13" i="17"/>
  <c r="C30" i="17"/>
  <c r="B30" i="17"/>
  <c r="C19" i="17"/>
  <c r="B19" i="17"/>
  <c r="E22" i="18"/>
  <c r="G22" i="18"/>
  <c r="J22" i="18" s="1"/>
  <c r="E23" i="18"/>
  <c r="G23" i="18"/>
  <c r="J23" i="18" s="1"/>
  <c r="K23" i="18" s="1"/>
  <c r="E24" i="18"/>
  <c r="G24" i="18"/>
  <c r="J24" i="18"/>
  <c r="E25" i="18"/>
  <c r="G25" i="18" s="1"/>
  <c r="J25" i="18"/>
  <c r="E26" i="18"/>
  <c r="G26" i="18"/>
  <c r="J26" i="18" s="1"/>
  <c r="E27" i="18"/>
  <c r="G27" i="18"/>
  <c r="J27" i="18" s="1"/>
  <c r="E28" i="18"/>
  <c r="G28" i="18"/>
  <c r="J28" i="18" s="1"/>
  <c r="E11" i="18"/>
  <c r="G11" i="18"/>
  <c r="J11" i="18"/>
  <c r="E12" i="18"/>
  <c r="G12" i="18"/>
  <c r="J12" i="18"/>
  <c r="E13" i="18"/>
  <c r="G13" i="18" s="1"/>
  <c r="J13" i="18"/>
  <c r="E14" i="18"/>
  <c r="G14" i="18"/>
  <c r="J14" i="18" s="1"/>
  <c r="E15" i="18"/>
  <c r="G15" i="18"/>
  <c r="E16" i="18"/>
  <c r="G16" i="18"/>
  <c r="J16" i="18"/>
  <c r="E17" i="18"/>
  <c r="G17" i="18" s="1"/>
  <c r="J17" i="18"/>
  <c r="E49" i="18"/>
  <c r="J49" i="18" s="1"/>
  <c r="F49" i="18"/>
  <c r="K22" i="18"/>
  <c r="K29" i="18" s="1"/>
  <c r="E29" i="18"/>
  <c r="C29" i="18"/>
  <c r="B29" i="18"/>
  <c r="K12" i="18"/>
  <c r="E18" i="18"/>
  <c r="C18" i="18"/>
  <c r="B18" i="18"/>
  <c r="E25" i="19"/>
  <c r="G25" i="19"/>
  <c r="E26" i="19"/>
  <c r="G26" i="19"/>
  <c r="J26" i="19" s="1"/>
  <c r="K26" i="19" s="1"/>
  <c r="E27" i="19"/>
  <c r="G27" i="19" s="1"/>
  <c r="J27" i="19"/>
  <c r="E28" i="19"/>
  <c r="G28" i="19" s="1"/>
  <c r="J28" i="19" s="1"/>
  <c r="K28" i="19" s="1"/>
  <c r="E29" i="19"/>
  <c r="G29" i="19"/>
  <c r="J29" i="19"/>
  <c r="E30" i="19"/>
  <c r="G30" i="19"/>
  <c r="J30" i="19"/>
  <c r="E31" i="19"/>
  <c r="G31" i="19" s="1"/>
  <c r="J31" i="19" s="1"/>
  <c r="E14" i="19"/>
  <c r="G14" i="19"/>
  <c r="J14" i="19"/>
  <c r="E15" i="19"/>
  <c r="G15" i="19" s="1"/>
  <c r="J15" i="19"/>
  <c r="K15" i="19" s="1"/>
  <c r="E16" i="19"/>
  <c r="G16" i="19"/>
  <c r="J16" i="19" s="1"/>
  <c r="K16" i="19" s="1"/>
  <c r="E17" i="19"/>
  <c r="G17" i="19"/>
  <c r="J17" i="19"/>
  <c r="K17" i="19" s="1"/>
  <c r="E18" i="19"/>
  <c r="G18" i="19"/>
  <c r="J18" i="19"/>
  <c r="E19" i="19"/>
  <c r="G19" i="19" s="1"/>
  <c r="J19" i="19"/>
  <c r="E20" i="19"/>
  <c r="G20" i="19"/>
  <c r="J20" i="19" s="1"/>
  <c r="N49" i="19"/>
  <c r="E50" i="19"/>
  <c r="J50" i="19"/>
  <c r="F50" i="19"/>
  <c r="I50" i="19"/>
  <c r="L50" i="19"/>
  <c r="K27" i="19"/>
  <c r="C32" i="19"/>
  <c r="B32" i="19"/>
  <c r="E21" i="19"/>
  <c r="C21" i="19"/>
  <c r="B21" i="19"/>
  <c r="F49" i="2"/>
  <c r="L49" i="2"/>
  <c r="N49" i="2" s="1"/>
  <c r="E15" i="2"/>
  <c r="G15" i="2" s="1"/>
  <c r="J15" i="2"/>
  <c r="B37" i="2"/>
  <c r="J37" i="2" s="1"/>
  <c r="B52" i="2" s="1"/>
  <c r="E14" i="2"/>
  <c r="G14" i="2"/>
  <c r="J14" i="2"/>
  <c r="J19" i="2" s="1"/>
  <c r="B35" i="2"/>
  <c r="J35" i="2" s="1"/>
  <c r="B51" i="2" s="1"/>
  <c r="E16" i="2"/>
  <c r="G16" i="2" s="1"/>
  <c r="J16" i="2" s="1"/>
  <c r="B36" i="2" s="1"/>
  <c r="J36" i="2"/>
  <c r="B50" i="2"/>
  <c r="E12" i="2"/>
  <c r="G12" i="2"/>
  <c r="J12" i="2" s="1"/>
  <c r="E13" i="2"/>
  <c r="G13" i="2"/>
  <c r="J13" i="2"/>
  <c r="K13" i="2" s="1"/>
  <c r="E49" i="2"/>
  <c r="J49" i="2"/>
  <c r="N17" i="2"/>
  <c r="N14" i="2"/>
  <c r="E23" i="2"/>
  <c r="G23" i="2" s="1"/>
  <c r="J23" i="2"/>
  <c r="K23" i="2"/>
  <c r="K30" i="2" s="1"/>
  <c r="N12" i="2"/>
  <c r="E17" i="2"/>
  <c r="G17" i="2"/>
  <c r="J17" i="2"/>
  <c r="E18" i="2"/>
  <c r="G18" i="2"/>
  <c r="J18" i="2"/>
  <c r="E24" i="2"/>
  <c r="G24" i="2"/>
  <c r="J24" i="2"/>
  <c r="E25" i="2"/>
  <c r="E26" i="2"/>
  <c r="G26" i="2"/>
  <c r="J26" i="2" s="1"/>
  <c r="E27" i="2"/>
  <c r="G27" i="2" s="1"/>
  <c r="J27" i="2" s="1"/>
  <c r="E28" i="2"/>
  <c r="G28" i="2"/>
  <c r="J28" i="2"/>
  <c r="E29" i="2"/>
  <c r="G29" i="2" s="1"/>
  <c r="J29" i="2"/>
  <c r="K24" i="2"/>
  <c r="C30" i="2"/>
  <c r="B30" i="2"/>
  <c r="G19" i="2"/>
  <c r="C19" i="2"/>
  <c r="B19" i="2"/>
  <c r="E21" i="20"/>
  <c r="G21" i="20" s="1"/>
  <c r="E22" i="20"/>
  <c r="G22" i="20"/>
  <c r="J22" i="20" s="1"/>
  <c r="K22" i="20" s="1"/>
  <c r="E23" i="20"/>
  <c r="G23" i="20"/>
  <c r="J23" i="20"/>
  <c r="K23" i="20" s="1"/>
  <c r="E24" i="20"/>
  <c r="G24" i="20" s="1"/>
  <c r="J24" i="20" s="1"/>
  <c r="E13" i="20"/>
  <c r="G13" i="20"/>
  <c r="E14" i="20"/>
  <c r="G14" i="20" s="1"/>
  <c r="J14" i="20"/>
  <c r="K14" i="20" s="1"/>
  <c r="E15" i="20"/>
  <c r="E16" i="20"/>
  <c r="G16" i="20"/>
  <c r="J16" i="20"/>
  <c r="E42" i="20"/>
  <c r="J42" i="20" s="1"/>
  <c r="F42" i="20"/>
  <c r="I42" i="20"/>
  <c r="L42" i="20"/>
  <c r="E25" i="20"/>
  <c r="C25" i="20"/>
  <c r="B25" i="20"/>
  <c r="C17" i="20"/>
  <c r="B17" i="20"/>
  <c r="E20" i="21"/>
  <c r="G20" i="21"/>
  <c r="J20" i="21"/>
  <c r="E21" i="21"/>
  <c r="E22" i="21"/>
  <c r="G22" i="21"/>
  <c r="J22" i="21" s="1"/>
  <c r="K22" i="21" s="1"/>
  <c r="E23" i="21"/>
  <c r="G23" i="21" s="1"/>
  <c r="J23" i="21" s="1"/>
  <c r="E12" i="21"/>
  <c r="E13" i="21"/>
  <c r="G13" i="21"/>
  <c r="J13" i="21" s="1"/>
  <c r="K13" i="21" s="1"/>
  <c r="E14" i="21"/>
  <c r="G14" i="21" s="1"/>
  <c r="J14" i="21" s="1"/>
  <c r="K14" i="21" s="1"/>
  <c r="E15" i="21"/>
  <c r="G15" i="21"/>
  <c r="J15" i="21" s="1"/>
  <c r="E41" i="21"/>
  <c r="J41" i="21"/>
  <c r="F41" i="21"/>
  <c r="I41" i="21"/>
  <c r="C24" i="21"/>
  <c r="B24" i="21"/>
  <c r="C16" i="21"/>
  <c r="B16" i="21"/>
  <c r="E22" i="22"/>
  <c r="E23" i="22"/>
  <c r="G23" i="22" s="1"/>
  <c r="J23" i="22" s="1"/>
  <c r="K23" i="22" s="1"/>
  <c r="E24" i="22"/>
  <c r="G24" i="22"/>
  <c r="J24" i="22" s="1"/>
  <c r="E25" i="22"/>
  <c r="G25" i="22"/>
  <c r="J25" i="22"/>
  <c r="E26" i="22"/>
  <c r="G26" i="22" s="1"/>
  <c r="J26" i="22" s="1"/>
  <c r="E27" i="22"/>
  <c r="G27" i="22"/>
  <c r="J27" i="22" s="1"/>
  <c r="E28" i="22"/>
  <c r="G28" i="22" s="1"/>
  <c r="J28" i="22" s="1"/>
  <c r="E11" i="22"/>
  <c r="E12" i="22"/>
  <c r="G12" i="22"/>
  <c r="J12" i="22" s="1"/>
  <c r="K12" i="22" s="1"/>
  <c r="E13" i="22"/>
  <c r="G13" i="22" s="1"/>
  <c r="J13" i="22" s="1"/>
  <c r="K13" i="22" s="1"/>
  <c r="E14" i="22"/>
  <c r="G14" i="22"/>
  <c r="J14" i="22" s="1"/>
  <c r="E15" i="22"/>
  <c r="G15" i="22" s="1"/>
  <c r="J15" i="22"/>
  <c r="E16" i="22"/>
  <c r="G16" i="22" s="1"/>
  <c r="J16" i="22" s="1"/>
  <c r="E17" i="22"/>
  <c r="G17" i="22"/>
  <c r="J17" i="22"/>
  <c r="E46" i="22"/>
  <c r="J46" i="22"/>
  <c r="F46" i="22"/>
  <c r="I46" i="22" s="1"/>
  <c r="L46" i="22" s="1"/>
  <c r="K24" i="22"/>
  <c r="C29" i="22"/>
  <c r="B29" i="22"/>
  <c r="C18" i="22"/>
  <c r="B18" i="22"/>
  <c r="N11" i="3"/>
  <c r="E46" i="3"/>
  <c r="M46" i="3"/>
  <c r="F46" i="3"/>
  <c r="I46" i="3"/>
  <c r="K46" i="3" s="1"/>
  <c r="L46" i="3"/>
  <c r="E45" i="3"/>
  <c r="M45" i="3"/>
  <c r="F45" i="3"/>
  <c r="I45" i="3"/>
  <c r="E44" i="3"/>
  <c r="M44" i="3"/>
  <c r="F44" i="3"/>
  <c r="I44" i="3"/>
  <c r="K44" i="3" s="1"/>
  <c r="L44" i="3"/>
  <c r="E43" i="3"/>
  <c r="M43" i="3" s="1"/>
  <c r="F43" i="3"/>
  <c r="I43" i="3"/>
  <c r="K43" i="3"/>
  <c r="E11" i="3"/>
  <c r="G11" i="3"/>
  <c r="J11" i="3"/>
  <c r="E12" i="3"/>
  <c r="G12" i="3" s="1"/>
  <c r="J12" i="3"/>
  <c r="E13" i="3"/>
  <c r="G13" i="3"/>
  <c r="J13" i="3" s="1"/>
  <c r="E14" i="3"/>
  <c r="G14" i="3"/>
  <c r="J14" i="3"/>
  <c r="E15" i="3"/>
  <c r="G15" i="3"/>
  <c r="J15" i="3"/>
  <c r="E16" i="3"/>
  <c r="G16" i="3" s="1"/>
  <c r="J16" i="3"/>
  <c r="E17" i="3"/>
  <c r="G17" i="3"/>
  <c r="J17" i="3" s="1"/>
  <c r="E22" i="3"/>
  <c r="G22" i="3"/>
  <c r="J22" i="3"/>
  <c r="J29" i="3" s="1"/>
  <c r="B34" i="3" s="1"/>
  <c r="J34" i="3" s="1"/>
  <c r="E23" i="3"/>
  <c r="G23" i="3" s="1"/>
  <c r="J23" i="3"/>
  <c r="E24" i="3"/>
  <c r="G24" i="3"/>
  <c r="J24" i="3" s="1"/>
  <c r="E25" i="3"/>
  <c r="G25" i="3"/>
  <c r="J25" i="3"/>
  <c r="E26" i="3"/>
  <c r="G26" i="3"/>
  <c r="J26" i="3"/>
  <c r="E27" i="3"/>
  <c r="G27" i="3" s="1"/>
  <c r="J27" i="3"/>
  <c r="E28" i="3"/>
  <c r="G28" i="3"/>
  <c r="J28" i="3" s="1"/>
  <c r="E29" i="3"/>
  <c r="C29" i="3"/>
  <c r="B29" i="3"/>
  <c r="E18" i="3"/>
  <c r="C18" i="3"/>
  <c r="B18" i="3"/>
  <c r="E19" i="4"/>
  <c r="G19" i="4"/>
  <c r="J19" i="4"/>
  <c r="E20" i="4"/>
  <c r="G20" i="4"/>
  <c r="J20" i="4"/>
  <c r="E21" i="4"/>
  <c r="N12" i="4"/>
  <c r="P12" i="4"/>
  <c r="N13" i="4"/>
  <c r="P13" i="4"/>
  <c r="R13" i="4"/>
  <c r="U13" i="4" s="1"/>
  <c r="N14" i="4"/>
  <c r="P14" i="4"/>
  <c r="R14" i="4"/>
  <c r="U14" i="4" s="1"/>
  <c r="N15" i="4"/>
  <c r="P15" i="4" s="1"/>
  <c r="R15" i="4" s="1"/>
  <c r="U15" i="4" s="1"/>
  <c r="H42" i="4"/>
  <c r="E14" i="4"/>
  <c r="G14" i="4" s="1"/>
  <c r="J14" i="4"/>
  <c r="E13" i="4"/>
  <c r="G13" i="4"/>
  <c r="J13" i="4" s="1"/>
  <c r="E12" i="4"/>
  <c r="G12" i="4"/>
  <c r="J12" i="4"/>
  <c r="G42" i="4"/>
  <c r="C22" i="4"/>
  <c r="B22" i="4"/>
  <c r="P21" i="4"/>
  <c r="P23" i="4" s="1"/>
  <c r="R21" i="4"/>
  <c r="U21" i="4" s="1"/>
  <c r="U23" i="4" s="1"/>
  <c r="P22" i="4"/>
  <c r="R22" i="4"/>
  <c r="U22" i="4"/>
  <c r="R23" i="4"/>
  <c r="N23" i="4"/>
  <c r="M23" i="4"/>
  <c r="N16" i="4"/>
  <c r="M16" i="4"/>
  <c r="E15" i="4"/>
  <c r="C15" i="4"/>
  <c r="B15" i="4"/>
  <c r="E22" i="5"/>
  <c r="E26" i="5" s="1"/>
  <c r="G22" i="5"/>
  <c r="E23" i="5"/>
  <c r="G23" i="5"/>
  <c r="J23" i="5" s="1"/>
  <c r="G24" i="5"/>
  <c r="J24" i="5" s="1"/>
  <c r="G25" i="5"/>
  <c r="J25" i="5"/>
  <c r="E12" i="5"/>
  <c r="G12" i="5" s="1"/>
  <c r="J12" i="5" s="1"/>
  <c r="E13" i="5"/>
  <c r="G13" i="5"/>
  <c r="J13" i="5" s="1"/>
  <c r="G14" i="5"/>
  <c r="J14" i="5"/>
  <c r="G15" i="5"/>
  <c r="J15" i="5" s="1"/>
  <c r="E17" i="5"/>
  <c r="G17" i="5"/>
  <c r="J17" i="5"/>
  <c r="E43" i="5"/>
  <c r="F43" i="5"/>
  <c r="I43" i="5"/>
  <c r="G18" i="5"/>
  <c r="C18" i="5"/>
  <c r="B18" i="5"/>
  <c r="E19" i="6"/>
  <c r="E20" i="6"/>
  <c r="G20" i="6"/>
  <c r="J20" i="6"/>
  <c r="E21" i="6"/>
  <c r="G21" i="6"/>
  <c r="J21" i="6"/>
  <c r="E22" i="6"/>
  <c r="G22" i="6" s="1"/>
  <c r="J22" i="6" s="1"/>
  <c r="E11" i="6"/>
  <c r="G11" i="6"/>
  <c r="J11" i="6"/>
  <c r="E12" i="6"/>
  <c r="G12" i="6"/>
  <c r="J12" i="6"/>
  <c r="E13" i="6"/>
  <c r="G13" i="6" s="1"/>
  <c r="J13" i="6" s="1"/>
  <c r="E14" i="6"/>
  <c r="G14" i="6"/>
  <c r="J14" i="6" s="1"/>
  <c r="H40" i="6"/>
  <c r="G40" i="6"/>
  <c r="C23" i="6"/>
  <c r="B23" i="6"/>
  <c r="E15" i="6"/>
  <c r="C15" i="6"/>
  <c r="B15" i="6"/>
  <c r="C23" i="23"/>
  <c r="E23" i="23"/>
  <c r="C24" i="23"/>
  <c r="E24" i="23"/>
  <c r="G24" i="23" s="1"/>
  <c r="J24" i="23" s="1"/>
  <c r="C25" i="23"/>
  <c r="E25" i="23"/>
  <c r="G25" i="23" s="1"/>
  <c r="J25" i="23" s="1"/>
  <c r="E26" i="23"/>
  <c r="G26" i="23"/>
  <c r="J26" i="23" s="1"/>
  <c r="E27" i="23"/>
  <c r="G27" i="23" s="1"/>
  <c r="J27" i="23"/>
  <c r="E28" i="23"/>
  <c r="G28" i="23" s="1"/>
  <c r="J28" i="23" s="1"/>
  <c r="E29" i="23"/>
  <c r="G29" i="23"/>
  <c r="J29" i="23"/>
  <c r="E12" i="23"/>
  <c r="G12" i="23"/>
  <c r="J12" i="23" s="1"/>
  <c r="E13" i="23"/>
  <c r="G13" i="23"/>
  <c r="J13" i="23" s="1"/>
  <c r="K13" i="23" s="1"/>
  <c r="E14" i="23"/>
  <c r="G14" i="23" s="1"/>
  <c r="J14" i="23"/>
  <c r="K14" i="23" s="1"/>
  <c r="E15" i="23"/>
  <c r="G15" i="23" s="1"/>
  <c r="J15" i="23" s="1"/>
  <c r="E16" i="23"/>
  <c r="G16" i="23"/>
  <c r="J16" i="23"/>
  <c r="E17" i="23"/>
  <c r="G17" i="23"/>
  <c r="J17" i="23"/>
  <c r="E18" i="23"/>
  <c r="G18" i="23" s="1"/>
  <c r="J18" i="23" s="1"/>
  <c r="E47" i="23"/>
  <c r="J47" i="23"/>
  <c r="F47" i="23"/>
  <c r="I47" i="23" s="1"/>
  <c r="L47" i="23" s="1"/>
  <c r="C30" i="23"/>
  <c r="B23" i="23"/>
  <c r="B30" i="23" s="1"/>
  <c r="B24" i="23"/>
  <c r="B25" i="23"/>
  <c r="K12" i="23"/>
  <c r="C19" i="23"/>
  <c r="B19" i="23"/>
  <c r="E21" i="24"/>
  <c r="G21" i="24" s="1"/>
  <c r="E22" i="24"/>
  <c r="G22" i="24"/>
  <c r="J22" i="24"/>
  <c r="K22" i="24" s="1"/>
  <c r="E23" i="24"/>
  <c r="G23" i="24"/>
  <c r="J23" i="24"/>
  <c r="E24" i="24"/>
  <c r="G24" i="24" s="1"/>
  <c r="J24" i="24" s="1"/>
  <c r="E13" i="24"/>
  <c r="G13" i="24" s="1"/>
  <c r="J13" i="24" s="1"/>
  <c r="K13" i="24" s="1"/>
  <c r="E14" i="24"/>
  <c r="G14" i="24"/>
  <c r="E15" i="24"/>
  <c r="G15" i="24"/>
  <c r="J15" i="24"/>
  <c r="K15" i="24" s="1"/>
  <c r="E16" i="24"/>
  <c r="G16" i="24"/>
  <c r="J16" i="24"/>
  <c r="E42" i="24"/>
  <c r="J42" i="24"/>
  <c r="F42" i="24"/>
  <c r="I42" i="24" s="1"/>
  <c r="L42" i="24" s="1"/>
  <c r="K23" i="24"/>
  <c r="E25" i="24"/>
  <c r="C25" i="24"/>
  <c r="B25" i="24"/>
  <c r="E17" i="24"/>
  <c r="C17" i="24"/>
  <c r="B17" i="24"/>
  <c r="M29" i="7"/>
  <c r="N29" i="7"/>
  <c r="P29" i="7" s="1"/>
  <c r="R29" i="7" s="1"/>
  <c r="U29" i="7"/>
  <c r="M30" i="7"/>
  <c r="N30" i="7" s="1"/>
  <c r="P30" i="7" s="1"/>
  <c r="R30" i="7" s="1"/>
  <c r="U30" i="7" s="1"/>
  <c r="M31" i="7"/>
  <c r="N31" i="7"/>
  <c r="P31" i="7"/>
  <c r="R31" i="7"/>
  <c r="U31" i="7" s="1"/>
  <c r="M32" i="7"/>
  <c r="N32" i="7"/>
  <c r="P32" i="7" s="1"/>
  <c r="R32" i="7" s="1"/>
  <c r="U32" i="7" s="1"/>
  <c r="M33" i="7"/>
  <c r="N33" i="7"/>
  <c r="P33" i="7" s="1"/>
  <c r="R33" i="7" s="1"/>
  <c r="U33" i="7" s="1"/>
  <c r="M34" i="7"/>
  <c r="N34" i="7" s="1"/>
  <c r="P34" i="7" s="1"/>
  <c r="R34" i="7"/>
  <c r="U34" i="7"/>
  <c r="M35" i="7"/>
  <c r="N35" i="7"/>
  <c r="P35" i="7"/>
  <c r="R35" i="7"/>
  <c r="U35" i="7" s="1"/>
  <c r="M36" i="7"/>
  <c r="N36" i="7"/>
  <c r="P36" i="7"/>
  <c r="R36" i="7" s="1"/>
  <c r="U36" i="7" s="1"/>
  <c r="M37" i="7"/>
  <c r="N37" i="7" s="1"/>
  <c r="P37" i="7" s="1"/>
  <c r="R37" i="7" s="1"/>
  <c r="U37" i="7" s="1"/>
  <c r="M38" i="7"/>
  <c r="N38" i="7" s="1"/>
  <c r="P38" i="7" s="1"/>
  <c r="R38" i="7"/>
  <c r="U38" i="7" s="1"/>
  <c r="M12" i="7"/>
  <c r="M13" i="7"/>
  <c r="N13" i="7"/>
  <c r="P13" i="7"/>
  <c r="R13" i="7"/>
  <c r="U13" i="7" s="1"/>
  <c r="M14" i="7"/>
  <c r="N14" i="7"/>
  <c r="P14" i="7" s="1"/>
  <c r="R14" i="7" s="1"/>
  <c r="U14" i="7" s="1"/>
  <c r="M15" i="7"/>
  <c r="N15" i="7"/>
  <c r="P15" i="7" s="1"/>
  <c r="R15" i="7" s="1"/>
  <c r="U15" i="7" s="1"/>
  <c r="M16" i="7"/>
  <c r="N16" i="7" s="1"/>
  <c r="P16" i="7" s="1"/>
  <c r="R16" i="7"/>
  <c r="U16" i="7"/>
  <c r="M17" i="7"/>
  <c r="N17" i="7"/>
  <c r="P17" i="7"/>
  <c r="R17" i="7"/>
  <c r="U17" i="7" s="1"/>
  <c r="M18" i="7"/>
  <c r="N18" i="7"/>
  <c r="P18" i="7"/>
  <c r="R18" i="7" s="1"/>
  <c r="U18" i="7" s="1"/>
  <c r="M19" i="7"/>
  <c r="N19" i="7" s="1"/>
  <c r="P19" i="7" s="1"/>
  <c r="R19" i="7" s="1"/>
  <c r="U19" i="7" s="1"/>
  <c r="M20" i="7"/>
  <c r="N20" i="7" s="1"/>
  <c r="P20" i="7" s="1"/>
  <c r="R20" i="7"/>
  <c r="U20" i="7" s="1"/>
  <c r="M21" i="7"/>
  <c r="N21" i="7"/>
  <c r="P21" i="7"/>
  <c r="R21" i="7" s="1"/>
  <c r="U21" i="7" s="1"/>
  <c r="E50" i="7"/>
  <c r="J50" i="7" s="1"/>
  <c r="F50" i="7"/>
  <c r="I50" i="7"/>
  <c r="L50" i="7"/>
  <c r="E11" i="7"/>
  <c r="E12" i="7"/>
  <c r="G12" i="7"/>
  <c r="J12" i="7" s="1"/>
  <c r="E13" i="7"/>
  <c r="G13" i="7"/>
  <c r="J13" i="7" s="1"/>
  <c r="E18" i="7"/>
  <c r="G18" i="7"/>
  <c r="E19" i="7"/>
  <c r="G19" i="7"/>
  <c r="J19" i="7"/>
  <c r="E20" i="7"/>
  <c r="C21" i="7"/>
  <c r="B21" i="7"/>
  <c r="C14" i="7"/>
  <c r="B14" i="7"/>
  <c r="E22" i="25"/>
  <c r="G22" i="25"/>
  <c r="J22" i="25"/>
  <c r="E23" i="25"/>
  <c r="G23" i="25" s="1"/>
  <c r="E24" i="25"/>
  <c r="G24" i="25" s="1"/>
  <c r="J24" i="25" s="1"/>
  <c r="E14" i="25"/>
  <c r="G14" i="25"/>
  <c r="J14" i="25"/>
  <c r="E15" i="25"/>
  <c r="G15" i="25" s="1"/>
  <c r="E16" i="25"/>
  <c r="G16" i="25"/>
  <c r="J16" i="25" s="1"/>
  <c r="E17" i="25"/>
  <c r="G17" i="25"/>
  <c r="J17" i="25" s="1"/>
  <c r="E42" i="25"/>
  <c r="F42" i="25"/>
  <c r="I42" i="25"/>
  <c r="E25" i="25"/>
  <c r="C25" i="25"/>
  <c r="B25" i="25"/>
  <c r="E18" i="25"/>
  <c r="C18" i="25"/>
  <c r="B18" i="25"/>
  <c r="N11" i="8"/>
  <c r="E47" i="8"/>
  <c r="M47" i="8"/>
  <c r="F47" i="8"/>
  <c r="I47" i="8"/>
  <c r="K47" i="8"/>
  <c r="L47" i="8"/>
  <c r="E46" i="8"/>
  <c r="M46" i="8"/>
  <c r="F46" i="8"/>
  <c r="I46" i="8"/>
  <c r="E45" i="8"/>
  <c r="M45" i="8" s="1"/>
  <c r="F45" i="8"/>
  <c r="I45" i="8"/>
  <c r="K45" i="8"/>
  <c r="L45" i="8" s="1"/>
  <c r="E44" i="8"/>
  <c r="M44" i="8"/>
  <c r="F44" i="8"/>
  <c r="I44" i="8" s="1"/>
  <c r="E11" i="8"/>
  <c r="G11" i="8"/>
  <c r="E12" i="8"/>
  <c r="G12" i="8"/>
  <c r="J12" i="8"/>
  <c r="E13" i="8"/>
  <c r="G13" i="8"/>
  <c r="J13" i="8"/>
  <c r="E14" i="8"/>
  <c r="G14" i="8" s="1"/>
  <c r="J14" i="8" s="1"/>
  <c r="E15" i="8"/>
  <c r="G15" i="8" s="1"/>
  <c r="J15" i="8" s="1"/>
  <c r="E16" i="8"/>
  <c r="G16" i="8"/>
  <c r="J16" i="8"/>
  <c r="E17" i="8"/>
  <c r="G17" i="8"/>
  <c r="J17" i="8"/>
  <c r="E22" i="8"/>
  <c r="G22" i="8" s="1"/>
  <c r="J22" i="8" s="1"/>
  <c r="E23" i="8"/>
  <c r="G23" i="8"/>
  <c r="J23" i="8" s="1"/>
  <c r="E24" i="8"/>
  <c r="G24" i="8"/>
  <c r="J24" i="8"/>
  <c r="E25" i="8"/>
  <c r="G25" i="8" s="1"/>
  <c r="J25" i="8" s="1"/>
  <c r="E26" i="8"/>
  <c r="G26" i="8"/>
  <c r="J26" i="8" s="1"/>
  <c r="E27" i="8"/>
  <c r="G27" i="8"/>
  <c r="J27" i="8" s="1"/>
  <c r="E28" i="8"/>
  <c r="G28" i="8"/>
  <c r="J28" i="8"/>
  <c r="G29" i="8"/>
  <c r="C29" i="8"/>
  <c r="B29" i="8"/>
  <c r="C18" i="8"/>
  <c r="B18" i="8"/>
  <c r="E19" i="9"/>
  <c r="E20" i="9"/>
  <c r="G20" i="9"/>
  <c r="J20" i="9" s="1"/>
  <c r="E21" i="9"/>
  <c r="G21" i="9"/>
  <c r="J21" i="9"/>
  <c r="E22" i="9"/>
  <c r="G22" i="9"/>
  <c r="J22" i="9"/>
  <c r="E13" i="9"/>
  <c r="G13" i="9"/>
  <c r="J13" i="9" s="1"/>
  <c r="B28" i="9" s="1"/>
  <c r="J28" i="9"/>
  <c r="B41" i="9" s="1"/>
  <c r="E11" i="9"/>
  <c r="E12" i="9"/>
  <c r="G12" i="9" s="1"/>
  <c r="J12" i="9" s="1"/>
  <c r="E14" i="9"/>
  <c r="G14" i="9"/>
  <c r="J14" i="9"/>
  <c r="N11" i="9"/>
  <c r="E42" i="9"/>
  <c r="J42" i="9"/>
  <c r="F42" i="9"/>
  <c r="I42" i="9" s="1"/>
  <c r="L42" i="9" s="1"/>
  <c r="C23" i="9"/>
  <c r="B23" i="9"/>
  <c r="C15" i="9"/>
  <c r="B15" i="9"/>
  <c r="N11" i="10"/>
  <c r="E47" i="10"/>
  <c r="M47" i="10"/>
  <c r="F47" i="10"/>
  <c r="I47" i="10" s="1"/>
  <c r="K47" i="10" s="1"/>
  <c r="L47" i="10"/>
  <c r="E46" i="10"/>
  <c r="M46" i="10" s="1"/>
  <c r="F46" i="10"/>
  <c r="I46" i="10"/>
  <c r="K46" i="10"/>
  <c r="E45" i="10"/>
  <c r="M45" i="10"/>
  <c r="F45" i="10"/>
  <c r="I45" i="10" s="1"/>
  <c r="K45" i="10" s="1"/>
  <c r="L45" i="10"/>
  <c r="E44" i="10"/>
  <c r="M44" i="10" s="1"/>
  <c r="F44" i="10"/>
  <c r="I44" i="10"/>
  <c r="K44" i="10"/>
  <c r="E11" i="10"/>
  <c r="G11" i="10"/>
  <c r="J11" i="10"/>
  <c r="E12" i="10"/>
  <c r="G12" i="10"/>
  <c r="J12" i="10"/>
  <c r="E13" i="10"/>
  <c r="G13" i="10" s="1"/>
  <c r="J13" i="10" s="1"/>
  <c r="E14" i="10"/>
  <c r="G14" i="10" s="1"/>
  <c r="J14" i="10" s="1"/>
  <c r="E15" i="10"/>
  <c r="G15" i="10"/>
  <c r="J15" i="10"/>
  <c r="E16" i="10"/>
  <c r="G16" i="10"/>
  <c r="J16" i="10"/>
  <c r="E17" i="10"/>
  <c r="G17" i="10" s="1"/>
  <c r="J17" i="10" s="1"/>
  <c r="E22" i="10"/>
  <c r="G22" i="10"/>
  <c r="E23" i="10"/>
  <c r="G23" i="10"/>
  <c r="J23" i="10"/>
  <c r="E24" i="10"/>
  <c r="G24" i="10" s="1"/>
  <c r="J24" i="10" s="1"/>
  <c r="E25" i="10"/>
  <c r="G25" i="10"/>
  <c r="J25" i="10" s="1"/>
  <c r="E26" i="10"/>
  <c r="G26" i="10"/>
  <c r="J26" i="10" s="1"/>
  <c r="E27" i="10"/>
  <c r="G27" i="10"/>
  <c r="J27" i="10"/>
  <c r="E28" i="10"/>
  <c r="G28" i="10" s="1"/>
  <c r="J28" i="10" s="1"/>
  <c r="C29" i="10"/>
  <c r="B29" i="10"/>
  <c r="C18" i="10"/>
  <c r="B18" i="10"/>
  <c r="E57" i="35"/>
  <c r="M57" i="35" s="1"/>
  <c r="F57" i="35"/>
  <c r="I57" i="35"/>
  <c r="K57" i="35"/>
  <c r="L57" i="35" s="1"/>
  <c r="E56" i="35"/>
  <c r="M56" i="35"/>
  <c r="F56" i="35"/>
  <c r="I56" i="35" s="1"/>
  <c r="E55" i="35"/>
  <c r="M55" i="35"/>
  <c r="F55" i="35"/>
  <c r="I55" i="35"/>
  <c r="K55" i="35"/>
  <c r="L55" i="35"/>
  <c r="E54" i="35"/>
  <c r="M54" i="35"/>
  <c r="F54" i="35"/>
  <c r="I54" i="35"/>
  <c r="E11" i="35"/>
  <c r="G11" i="35" s="1"/>
  <c r="E12" i="35"/>
  <c r="G12" i="35"/>
  <c r="J12" i="35" s="1"/>
  <c r="E13" i="35"/>
  <c r="G13" i="35"/>
  <c r="J13" i="35"/>
  <c r="E14" i="35"/>
  <c r="G14" i="35" s="1"/>
  <c r="J14" i="35" s="1"/>
  <c r="E16" i="35"/>
  <c r="G16" i="35"/>
  <c r="J16" i="35" s="1"/>
  <c r="E17" i="35"/>
  <c r="G17" i="35"/>
  <c r="J17" i="35" s="1"/>
  <c r="E22" i="35"/>
  <c r="E23" i="35"/>
  <c r="G23" i="35" s="1"/>
  <c r="J23" i="35" s="1"/>
  <c r="E24" i="35"/>
  <c r="G24" i="35"/>
  <c r="J24" i="35" s="1"/>
  <c r="E25" i="35"/>
  <c r="G25" i="35"/>
  <c r="J25" i="35"/>
  <c r="E26" i="35"/>
  <c r="G26" i="35" s="1"/>
  <c r="J26" i="35" s="1"/>
  <c r="E27" i="35"/>
  <c r="G27" i="35"/>
  <c r="J27" i="35" s="1"/>
  <c r="E28" i="35"/>
  <c r="G28" i="35"/>
  <c r="J28" i="35" s="1"/>
  <c r="C29" i="35"/>
  <c r="B29" i="35"/>
  <c r="C18" i="35"/>
  <c r="B18" i="35"/>
  <c r="E57" i="36"/>
  <c r="M57" i="36"/>
  <c r="F57" i="36"/>
  <c r="I57" i="36"/>
  <c r="E56" i="36"/>
  <c r="M56" i="36" s="1"/>
  <c r="F56" i="36"/>
  <c r="I56" i="36"/>
  <c r="K56" i="36"/>
  <c r="L56" i="36" s="1"/>
  <c r="E55" i="36"/>
  <c r="M55" i="36"/>
  <c r="F55" i="36"/>
  <c r="I55" i="36" s="1"/>
  <c r="E54" i="36"/>
  <c r="M54" i="36"/>
  <c r="F54" i="36"/>
  <c r="I54" i="36"/>
  <c r="K54" i="36"/>
  <c r="L54" i="36"/>
  <c r="E11" i="36"/>
  <c r="G11" i="36"/>
  <c r="J11" i="36"/>
  <c r="E12" i="36"/>
  <c r="E13" i="36"/>
  <c r="G13" i="36" s="1"/>
  <c r="J13" i="36" s="1"/>
  <c r="E14" i="36"/>
  <c r="G14" i="36"/>
  <c r="J14" i="36" s="1"/>
  <c r="E15" i="36"/>
  <c r="G15" i="36"/>
  <c r="J15" i="36"/>
  <c r="E16" i="36"/>
  <c r="G16" i="36" s="1"/>
  <c r="J16" i="36" s="1"/>
  <c r="E17" i="36"/>
  <c r="G17" i="36"/>
  <c r="J17" i="36" s="1"/>
  <c r="E22" i="36"/>
  <c r="G22" i="36"/>
  <c r="J22" i="36"/>
  <c r="E23" i="36"/>
  <c r="G23" i="36" s="1"/>
  <c r="E24" i="36"/>
  <c r="G24" i="36"/>
  <c r="J24" i="36" s="1"/>
  <c r="E25" i="36"/>
  <c r="G25" i="36"/>
  <c r="J25" i="36" s="1"/>
  <c r="E26" i="36"/>
  <c r="G26" i="36"/>
  <c r="J26" i="36"/>
  <c r="E27" i="36"/>
  <c r="G27" i="36" s="1"/>
  <c r="J27" i="36" s="1"/>
  <c r="E28" i="36"/>
  <c r="G28" i="36"/>
  <c r="J28" i="36" s="1"/>
  <c r="E29" i="36"/>
  <c r="C29" i="36"/>
  <c r="B29" i="36"/>
  <c r="C18" i="36"/>
  <c r="B18" i="36"/>
  <c r="E14" i="39"/>
  <c r="G14" i="39"/>
  <c r="E50" i="39"/>
  <c r="M50" i="39" s="1"/>
  <c r="F50" i="39"/>
  <c r="I50" i="39"/>
  <c r="K50" i="39" s="1"/>
  <c r="E13" i="39"/>
  <c r="E18" i="39" s="1"/>
  <c r="J14" i="39"/>
  <c r="J18" i="39" s="1"/>
  <c r="B27" i="39" s="1"/>
  <c r="J27" i="39" s="1"/>
  <c r="J29" i="39" s="1"/>
  <c r="G18" i="39"/>
  <c r="C18" i="39"/>
  <c r="B18" i="39"/>
  <c r="E23" i="26"/>
  <c r="E24" i="26"/>
  <c r="G24" i="26"/>
  <c r="J24" i="26" s="1"/>
  <c r="K24" i="26" s="1"/>
  <c r="E25" i="26"/>
  <c r="G25" i="26"/>
  <c r="J25" i="26"/>
  <c r="K25" i="26" s="1"/>
  <c r="E26" i="26"/>
  <c r="G26" i="26"/>
  <c r="J26" i="26"/>
  <c r="K26" i="26" s="1"/>
  <c r="E27" i="26"/>
  <c r="G27" i="26" s="1"/>
  <c r="J27" i="26" s="1"/>
  <c r="E28" i="26"/>
  <c r="G28" i="26" s="1"/>
  <c r="J28" i="26" s="1"/>
  <c r="E29" i="26"/>
  <c r="G29" i="26"/>
  <c r="J29" i="26"/>
  <c r="E12" i="26"/>
  <c r="E13" i="26"/>
  <c r="G13" i="26" s="1"/>
  <c r="J13" i="26" s="1"/>
  <c r="K13" i="26" s="1"/>
  <c r="E14" i="26"/>
  <c r="G14" i="26"/>
  <c r="J14" i="26" s="1"/>
  <c r="K14" i="26" s="1"/>
  <c r="E15" i="26"/>
  <c r="G15" i="26"/>
  <c r="J15" i="26"/>
  <c r="K15" i="26" s="1"/>
  <c r="E16" i="26"/>
  <c r="G16" i="26" s="1"/>
  <c r="J16" i="26" s="1"/>
  <c r="E17" i="26"/>
  <c r="G17" i="26"/>
  <c r="J17" i="26" s="1"/>
  <c r="E18" i="26"/>
  <c r="G18" i="26"/>
  <c r="J18" i="26" s="1"/>
  <c r="E49" i="26"/>
  <c r="J49" i="26" s="1"/>
  <c r="F49" i="26"/>
  <c r="I49" i="26"/>
  <c r="C30" i="26"/>
  <c r="B30" i="26"/>
  <c r="C19" i="26"/>
  <c r="B19" i="26"/>
  <c r="E23" i="27"/>
  <c r="G23" i="27" s="1"/>
  <c r="E24" i="27"/>
  <c r="G24" i="27"/>
  <c r="J24" i="27" s="1"/>
  <c r="K24" i="27" s="1"/>
  <c r="E25" i="27"/>
  <c r="G25" i="27"/>
  <c r="J25" i="27"/>
  <c r="E26" i="27"/>
  <c r="G26" i="27" s="1"/>
  <c r="J26" i="27" s="1"/>
  <c r="K26" i="27" s="1"/>
  <c r="E27" i="27"/>
  <c r="G27" i="27"/>
  <c r="J27" i="27" s="1"/>
  <c r="E28" i="27"/>
  <c r="G28" i="27"/>
  <c r="J28" i="27" s="1"/>
  <c r="E29" i="27"/>
  <c r="G29" i="27"/>
  <c r="J29" i="27"/>
  <c r="E12" i="27"/>
  <c r="G12" i="27"/>
  <c r="J12" i="27"/>
  <c r="E13" i="27"/>
  <c r="G13" i="27"/>
  <c r="J13" i="27"/>
  <c r="E14" i="27"/>
  <c r="G14" i="27" s="1"/>
  <c r="J14" i="27" s="1"/>
  <c r="K14" i="27" s="1"/>
  <c r="E15" i="27"/>
  <c r="G15" i="27" s="1"/>
  <c r="J15" i="27" s="1"/>
  <c r="K15" i="27" s="1"/>
  <c r="E16" i="27"/>
  <c r="G16" i="27"/>
  <c r="J16" i="27"/>
  <c r="E17" i="27"/>
  <c r="G17" i="27"/>
  <c r="J17" i="27"/>
  <c r="E18" i="27"/>
  <c r="G18" i="27" s="1"/>
  <c r="J18" i="27" s="1"/>
  <c r="E47" i="27"/>
  <c r="J47" i="27"/>
  <c r="F47" i="27"/>
  <c r="I47" i="27" s="1"/>
  <c r="L47" i="27" s="1"/>
  <c r="K25" i="27"/>
  <c r="K13" i="27"/>
  <c r="E30" i="27"/>
  <c r="C30" i="27"/>
  <c r="B30" i="27"/>
  <c r="C19" i="27"/>
  <c r="B19" i="27"/>
  <c r="E18" i="28"/>
  <c r="G18" i="28"/>
  <c r="J18" i="28"/>
  <c r="E19" i="28"/>
  <c r="G19" i="28" s="1"/>
  <c r="E20" i="28"/>
  <c r="G20" i="28"/>
  <c r="J20" i="28" s="1"/>
  <c r="K20" i="28" s="1"/>
  <c r="E21" i="28"/>
  <c r="G21" i="28"/>
  <c r="J21" i="28"/>
  <c r="E11" i="28"/>
  <c r="G11" i="28" s="1"/>
  <c r="E12" i="28"/>
  <c r="G12" i="28"/>
  <c r="J12" i="28" s="1"/>
  <c r="K12" i="28" s="1"/>
  <c r="E13" i="28"/>
  <c r="G13" i="28"/>
  <c r="J13" i="28"/>
  <c r="E39" i="28"/>
  <c r="J39" i="28"/>
  <c r="F39" i="28"/>
  <c r="I39" i="28" s="1"/>
  <c r="L39" i="28" s="1"/>
  <c r="K18" i="28"/>
  <c r="C22" i="28"/>
  <c r="B22" i="28"/>
  <c r="E14" i="28"/>
  <c r="C14" i="28"/>
  <c r="B14" i="28"/>
  <c r="E19" i="11"/>
  <c r="G19" i="11"/>
  <c r="E20" i="11"/>
  <c r="G20" i="11"/>
  <c r="J20" i="11"/>
  <c r="C21" i="11"/>
  <c r="E21" i="11" s="1"/>
  <c r="G21" i="11" s="1"/>
  <c r="J21" i="11" s="1"/>
  <c r="E11" i="11"/>
  <c r="G11" i="11" s="1"/>
  <c r="E12" i="11"/>
  <c r="G12" i="11"/>
  <c r="J12" i="11" s="1"/>
  <c r="C14" i="11"/>
  <c r="E14" i="11"/>
  <c r="G14" i="11"/>
  <c r="J14" i="11" s="1"/>
  <c r="N11" i="11"/>
  <c r="E39" i="11"/>
  <c r="J39" i="11" s="1"/>
  <c r="F39" i="11"/>
  <c r="I39" i="11"/>
  <c r="L39" i="11"/>
  <c r="C22" i="11"/>
  <c r="B22" i="11"/>
  <c r="E15" i="11"/>
  <c r="C15" i="11"/>
  <c r="B15" i="11"/>
  <c r="E19" i="29"/>
  <c r="G19" i="29"/>
  <c r="E20" i="29"/>
  <c r="G20" i="29"/>
  <c r="J20" i="29"/>
  <c r="K20" i="29" s="1"/>
  <c r="E21" i="29"/>
  <c r="G21" i="29" s="1"/>
  <c r="J21" i="29" s="1"/>
  <c r="K21" i="29" s="1"/>
  <c r="E22" i="29"/>
  <c r="G22" i="29" s="1"/>
  <c r="J22" i="29" s="1"/>
  <c r="E11" i="29"/>
  <c r="G11" i="29"/>
  <c r="J11" i="29"/>
  <c r="E12" i="29"/>
  <c r="G12" i="29" s="1"/>
  <c r="J12" i="29" s="1"/>
  <c r="K12" i="29" s="1"/>
  <c r="E13" i="29"/>
  <c r="G13" i="29" s="1"/>
  <c r="J13" i="29" s="1"/>
  <c r="K13" i="29" s="1"/>
  <c r="E14" i="29"/>
  <c r="G14" i="29"/>
  <c r="J14" i="29" s="1"/>
  <c r="H35" i="29"/>
  <c r="C35" i="29"/>
  <c r="E41" i="29"/>
  <c r="J41" i="29" s="1"/>
  <c r="F41" i="29"/>
  <c r="I41" i="29"/>
  <c r="L41" i="29" s="1"/>
  <c r="E23" i="29"/>
  <c r="C23" i="29"/>
  <c r="B23" i="29"/>
  <c r="G15" i="29"/>
  <c r="C15" i="29"/>
  <c r="B15" i="29"/>
  <c r="E22" i="30"/>
  <c r="G22" i="30" s="1"/>
  <c r="E23" i="30"/>
  <c r="G23" i="30"/>
  <c r="J23" i="30"/>
  <c r="E24" i="30"/>
  <c r="G24" i="30" s="1"/>
  <c r="J24" i="30" s="1"/>
  <c r="K24" i="30" s="1"/>
  <c r="E25" i="30"/>
  <c r="G25" i="30" s="1"/>
  <c r="J25" i="30" s="1"/>
  <c r="E26" i="30"/>
  <c r="G26" i="30" s="1"/>
  <c r="J26" i="30" s="1"/>
  <c r="E27" i="30"/>
  <c r="G27" i="30"/>
  <c r="J27" i="30"/>
  <c r="E28" i="30"/>
  <c r="G28" i="30" s="1"/>
  <c r="J28" i="30" s="1"/>
  <c r="E11" i="30"/>
  <c r="G11" i="30"/>
  <c r="J11" i="30" s="1"/>
  <c r="E12" i="30"/>
  <c r="G12" i="30"/>
  <c r="J12" i="30" s="1"/>
  <c r="K12" i="30" s="1"/>
  <c r="E13" i="30"/>
  <c r="G13" i="30" s="1"/>
  <c r="J13" i="30"/>
  <c r="K13" i="30" s="1"/>
  <c r="E14" i="30"/>
  <c r="G14" i="30" s="1"/>
  <c r="J14" i="30" s="1"/>
  <c r="E15" i="30"/>
  <c r="G15" i="30"/>
  <c r="J15" i="30" s="1"/>
  <c r="E16" i="30"/>
  <c r="G16" i="30"/>
  <c r="J16" i="30" s="1"/>
  <c r="E17" i="30"/>
  <c r="G17" i="30" s="1"/>
  <c r="J17" i="30"/>
  <c r="E46" i="30"/>
  <c r="J46" i="30" s="1"/>
  <c r="F46" i="30"/>
  <c r="I46" i="30" s="1"/>
  <c r="L46" i="30" s="1"/>
  <c r="K23" i="30"/>
  <c r="C29" i="30"/>
  <c r="B29" i="30"/>
  <c r="G18" i="30"/>
  <c r="E18" i="30"/>
  <c r="C18" i="30"/>
  <c r="B18" i="30"/>
  <c r="E22" i="31"/>
  <c r="E29" i="31" s="1"/>
  <c r="G22" i="31"/>
  <c r="J22" i="31" s="1"/>
  <c r="K22" i="31" s="1"/>
  <c r="E23" i="31"/>
  <c r="G23" i="31"/>
  <c r="J23" i="31"/>
  <c r="E24" i="31"/>
  <c r="G24" i="31" s="1"/>
  <c r="J24" i="31" s="1"/>
  <c r="K24" i="31" s="1"/>
  <c r="E25" i="31"/>
  <c r="G25" i="31" s="1"/>
  <c r="J25" i="31" s="1"/>
  <c r="E26" i="31"/>
  <c r="G26" i="31"/>
  <c r="J26" i="31" s="1"/>
  <c r="E27" i="31"/>
  <c r="G27" i="31"/>
  <c r="J27" i="31"/>
  <c r="E28" i="31"/>
  <c r="G28" i="31" s="1"/>
  <c r="J28" i="31" s="1"/>
  <c r="E11" i="31"/>
  <c r="G11" i="31"/>
  <c r="J11" i="31"/>
  <c r="K11" i="31" s="1"/>
  <c r="E12" i="31"/>
  <c r="G12" i="31" s="1"/>
  <c r="J12" i="31" s="1"/>
  <c r="E13" i="31"/>
  <c r="G13" i="31" s="1"/>
  <c r="J13" i="31" s="1"/>
  <c r="E14" i="31"/>
  <c r="G14" i="31"/>
  <c r="J14" i="31" s="1"/>
  <c r="E15" i="31"/>
  <c r="G15" i="31"/>
  <c r="J15" i="31"/>
  <c r="E16" i="31"/>
  <c r="G16" i="31" s="1"/>
  <c r="J16" i="31" s="1"/>
  <c r="E17" i="31"/>
  <c r="G17" i="31" s="1"/>
  <c r="J17" i="31" s="1"/>
  <c r="E46" i="31"/>
  <c r="F46" i="31"/>
  <c r="I46" i="31"/>
  <c r="L46" i="31" s="1"/>
  <c r="C29" i="31"/>
  <c r="K23" i="31"/>
  <c r="K13" i="31"/>
  <c r="B29" i="31"/>
  <c r="E18" i="31"/>
  <c r="C18" i="31"/>
  <c r="B18" i="31"/>
  <c r="E22" i="32"/>
  <c r="G22" i="32"/>
  <c r="E23" i="32"/>
  <c r="G23" i="32" s="1"/>
  <c r="J23" i="32"/>
  <c r="E24" i="32"/>
  <c r="G24" i="32" s="1"/>
  <c r="J24" i="32" s="1"/>
  <c r="K24" i="32" s="1"/>
  <c r="E25" i="32"/>
  <c r="G25" i="32"/>
  <c r="J25" i="32"/>
  <c r="E26" i="32"/>
  <c r="G26" i="32"/>
  <c r="J26" i="32"/>
  <c r="E27" i="32"/>
  <c r="G27" i="32" s="1"/>
  <c r="J27" i="32" s="1"/>
  <c r="E28" i="32"/>
  <c r="G28" i="32"/>
  <c r="J28" i="32" s="1"/>
  <c r="E11" i="32"/>
  <c r="G11" i="32"/>
  <c r="J11" i="32"/>
  <c r="K11" i="32" s="1"/>
  <c r="K18" i="32" s="1"/>
  <c r="E12" i="32"/>
  <c r="G12" i="32" s="1"/>
  <c r="J12" i="32" s="1"/>
  <c r="K12" i="32" s="1"/>
  <c r="E13" i="32"/>
  <c r="G13" i="32"/>
  <c r="J13" i="32" s="1"/>
  <c r="K13" i="32" s="1"/>
  <c r="E14" i="32"/>
  <c r="G14" i="32" s="1"/>
  <c r="J14" i="32" s="1"/>
  <c r="E15" i="32"/>
  <c r="G15" i="32"/>
  <c r="J15" i="32" s="1"/>
  <c r="E16" i="32"/>
  <c r="G16" i="32" s="1"/>
  <c r="J16" i="32"/>
  <c r="E17" i="32"/>
  <c r="G17" i="32" s="1"/>
  <c r="J17" i="32" s="1"/>
  <c r="E46" i="32"/>
  <c r="J46" i="32" s="1"/>
  <c r="F46" i="32"/>
  <c r="I46" i="32"/>
  <c r="L46" i="32" s="1"/>
  <c r="K23" i="32"/>
  <c r="C29" i="32"/>
  <c r="B29" i="32"/>
  <c r="E18" i="32"/>
  <c r="C18" i="32"/>
  <c r="B18" i="32"/>
  <c r="C15" i="12"/>
  <c r="E15" i="12"/>
  <c r="G15" i="12" s="1"/>
  <c r="J15" i="12" s="1"/>
  <c r="B34" i="12" s="1"/>
  <c r="J34" i="12" s="1"/>
  <c r="B47" i="12" s="1"/>
  <c r="F50" i="12"/>
  <c r="E50" i="12"/>
  <c r="J50" i="12" s="1"/>
  <c r="L50" i="12" s="1"/>
  <c r="C26" i="12"/>
  <c r="E26" i="12" s="1"/>
  <c r="G26" i="12"/>
  <c r="J26" i="12" s="1"/>
  <c r="B36" i="12" s="1"/>
  <c r="J36" i="12" s="1"/>
  <c r="B49" i="12" s="1"/>
  <c r="E24" i="12"/>
  <c r="G24" i="12"/>
  <c r="J24" i="12"/>
  <c r="B35" i="12" s="1"/>
  <c r="J35" i="12" s="1"/>
  <c r="B48" i="12" s="1"/>
  <c r="E13" i="12"/>
  <c r="G13" i="12" s="1"/>
  <c r="J13" i="12" s="1"/>
  <c r="B33" i="12" s="1"/>
  <c r="J33" i="12" s="1"/>
  <c r="C25" i="12"/>
  <c r="E25" i="12" s="1"/>
  <c r="G25" i="12" s="1"/>
  <c r="J25" i="12" s="1"/>
  <c r="C14" i="12"/>
  <c r="O19" i="12"/>
  <c r="E11" i="12"/>
  <c r="E12" i="12"/>
  <c r="G12" i="12"/>
  <c r="J12" i="12"/>
  <c r="E14" i="12"/>
  <c r="G14" i="12"/>
  <c r="J14" i="12"/>
  <c r="E16" i="12"/>
  <c r="G16" i="12" s="1"/>
  <c r="J16" i="12" s="1"/>
  <c r="E17" i="12"/>
  <c r="G17" i="12"/>
  <c r="J17" i="12" s="1"/>
  <c r="E22" i="12"/>
  <c r="G22" i="12" s="1"/>
  <c r="E23" i="12"/>
  <c r="G23" i="12"/>
  <c r="J23" i="12" s="1"/>
  <c r="E27" i="12"/>
  <c r="G27" i="12" s="1"/>
  <c r="J27" i="12" s="1"/>
  <c r="E28" i="12"/>
  <c r="G28" i="12"/>
  <c r="J28" i="12" s="1"/>
  <c r="C29" i="12"/>
  <c r="B29" i="12"/>
  <c r="C18" i="12"/>
  <c r="B18" i="12"/>
  <c r="E11" i="33"/>
  <c r="G11" i="33" s="1"/>
  <c r="J11" i="33" s="1"/>
  <c r="E12" i="33"/>
  <c r="G12" i="33"/>
  <c r="J12" i="33" s="1"/>
  <c r="E13" i="33"/>
  <c r="G13" i="33" s="1"/>
  <c r="J13" i="33" s="1"/>
  <c r="K13" i="33" s="1"/>
  <c r="E14" i="33"/>
  <c r="G14" i="33"/>
  <c r="J14" i="33" s="1"/>
  <c r="E15" i="33"/>
  <c r="G15" i="33" s="1"/>
  <c r="J15" i="33"/>
  <c r="E16" i="33"/>
  <c r="G16" i="33" s="1"/>
  <c r="J16" i="33" s="1"/>
  <c r="E17" i="33"/>
  <c r="G17" i="33"/>
  <c r="J17" i="33"/>
  <c r="E22" i="33"/>
  <c r="G22" i="33" s="1"/>
  <c r="E23" i="33"/>
  <c r="G23" i="33"/>
  <c r="J23" i="33"/>
  <c r="K23" i="33" s="1"/>
  <c r="E24" i="33"/>
  <c r="G24" i="33"/>
  <c r="J24" i="33"/>
  <c r="E25" i="33"/>
  <c r="G25" i="33" s="1"/>
  <c r="J25" i="33" s="1"/>
  <c r="E26" i="33"/>
  <c r="G26" i="33"/>
  <c r="J26" i="33" s="1"/>
  <c r="E27" i="33"/>
  <c r="G27" i="33" s="1"/>
  <c r="J27" i="33" s="1"/>
  <c r="E28" i="33"/>
  <c r="G28" i="33"/>
  <c r="J28" i="33" s="1"/>
  <c r="F46" i="33"/>
  <c r="I46" i="33" s="1"/>
  <c r="L46" i="33" s="1"/>
  <c r="E46" i="33"/>
  <c r="J46" i="33"/>
  <c r="K24" i="33"/>
  <c r="C29" i="33"/>
  <c r="B29" i="33"/>
  <c r="K12" i="33"/>
  <c r="C18" i="33"/>
  <c r="B18" i="33"/>
  <c r="E18" i="34"/>
  <c r="G18" i="34"/>
  <c r="J18" i="34"/>
  <c r="E19" i="34"/>
  <c r="G19" i="34"/>
  <c r="J19" i="34"/>
  <c r="E20" i="34"/>
  <c r="G20" i="34" s="1"/>
  <c r="J20" i="34" s="1"/>
  <c r="E12" i="34"/>
  <c r="G12" i="34"/>
  <c r="J12" i="34"/>
  <c r="K12" i="34" s="1"/>
  <c r="E11" i="34"/>
  <c r="G11" i="34"/>
  <c r="J11" i="34"/>
  <c r="K11" i="34" s="1"/>
  <c r="K18" i="34" s="1"/>
  <c r="E13" i="34"/>
  <c r="G13" i="34" s="1"/>
  <c r="E38" i="34"/>
  <c r="J38" i="34" s="1"/>
  <c r="F38" i="34"/>
  <c r="I38" i="34"/>
  <c r="L38" i="34"/>
  <c r="K23" i="34"/>
  <c r="C21" i="34"/>
  <c r="B21" i="34"/>
  <c r="C14" i="34"/>
  <c r="B14" i="34"/>
  <c r="C14" i="13"/>
  <c r="E14" i="13" s="1"/>
  <c r="E22" i="13"/>
  <c r="G22" i="13"/>
  <c r="J22" i="13"/>
  <c r="E23" i="13"/>
  <c r="G23" i="13"/>
  <c r="J23" i="13"/>
  <c r="E24" i="13"/>
  <c r="G24" i="13" s="1"/>
  <c r="E25" i="13"/>
  <c r="G25" i="13"/>
  <c r="J25" i="13" s="1"/>
  <c r="E26" i="13"/>
  <c r="G26" i="13"/>
  <c r="J26" i="13"/>
  <c r="E27" i="13"/>
  <c r="G27" i="13"/>
  <c r="J27" i="13"/>
  <c r="E28" i="13"/>
  <c r="G28" i="13" s="1"/>
  <c r="J28" i="13" s="1"/>
  <c r="E13" i="13"/>
  <c r="G13" i="13"/>
  <c r="J13" i="13"/>
  <c r="B33" i="13" s="1"/>
  <c r="J33" i="13" s="1"/>
  <c r="E49" i="13"/>
  <c r="J49" i="13" s="1"/>
  <c r="L49" i="13" s="1"/>
  <c r="N11" i="13"/>
  <c r="F49" i="13"/>
  <c r="I49" i="13" s="1"/>
  <c r="E11" i="13"/>
  <c r="G11" i="13"/>
  <c r="J11" i="13"/>
  <c r="E12" i="13"/>
  <c r="G12" i="13"/>
  <c r="J12" i="13"/>
  <c r="E15" i="13"/>
  <c r="G15" i="13" s="1"/>
  <c r="J15" i="13" s="1"/>
  <c r="E16" i="13"/>
  <c r="G16" i="13"/>
  <c r="J16" i="13" s="1"/>
  <c r="E17" i="13"/>
  <c r="G17" i="13"/>
  <c r="J17" i="13"/>
  <c r="E29" i="13"/>
  <c r="C29" i="13"/>
  <c r="B29" i="13"/>
  <c r="B18" i="13"/>
  <c r="E18" i="13" l="1"/>
  <c r="G14" i="13"/>
  <c r="I50" i="12"/>
  <c r="K12" i="31"/>
  <c r="K18" i="31" s="1"/>
  <c r="J18" i="31"/>
  <c r="B33" i="31" s="1"/>
  <c r="J33" i="31" s="1"/>
  <c r="K29" i="31"/>
  <c r="B46" i="13"/>
  <c r="J21" i="34"/>
  <c r="B26" i="34" s="1"/>
  <c r="J26" i="34" s="1"/>
  <c r="B37" i="34" s="1"/>
  <c r="J22" i="33"/>
  <c r="G29" i="33"/>
  <c r="B46" i="12"/>
  <c r="J37" i="12"/>
  <c r="E49" i="12"/>
  <c r="J49" i="12" s="1"/>
  <c r="F49" i="12"/>
  <c r="J18" i="30"/>
  <c r="B33" i="30" s="1"/>
  <c r="J33" i="30" s="1"/>
  <c r="J22" i="30"/>
  <c r="G29" i="30"/>
  <c r="J22" i="12"/>
  <c r="J29" i="12" s="1"/>
  <c r="G29" i="12"/>
  <c r="J24" i="13"/>
  <c r="J29" i="13" s="1"/>
  <c r="B35" i="13" s="1"/>
  <c r="J35" i="13" s="1"/>
  <c r="B47" i="13" s="1"/>
  <c r="G29" i="13"/>
  <c r="J18" i="33"/>
  <c r="B33" i="33" s="1"/>
  <c r="J33" i="33" s="1"/>
  <c r="K11" i="33"/>
  <c r="K18" i="33" s="1"/>
  <c r="F47" i="12"/>
  <c r="E47" i="12"/>
  <c r="J47" i="12" s="1"/>
  <c r="G14" i="34"/>
  <c r="J13" i="34"/>
  <c r="G21" i="34"/>
  <c r="E48" i="12"/>
  <c r="J48" i="12" s="1"/>
  <c r="F48" i="12"/>
  <c r="J19" i="29"/>
  <c r="G23" i="29"/>
  <c r="K46" i="8"/>
  <c r="L46" i="8" s="1"/>
  <c r="J18" i="7"/>
  <c r="E46" i="15"/>
  <c r="J46" i="15" s="1"/>
  <c r="F46" i="15"/>
  <c r="J14" i="34"/>
  <c r="B25" i="34" s="1"/>
  <c r="J25" i="34" s="1"/>
  <c r="E29" i="33"/>
  <c r="J18" i="32"/>
  <c r="B33" i="32" s="1"/>
  <c r="J33" i="32" s="1"/>
  <c r="G18" i="32"/>
  <c r="M39" i="11"/>
  <c r="J11" i="11"/>
  <c r="J15" i="11" s="1"/>
  <c r="B26" i="11" s="1"/>
  <c r="J26" i="11" s="1"/>
  <c r="G15" i="11"/>
  <c r="J19" i="28"/>
  <c r="K19" i="28" s="1"/>
  <c r="G22" i="28"/>
  <c r="K57" i="36"/>
  <c r="L57" i="36"/>
  <c r="G22" i="35"/>
  <c r="E29" i="35"/>
  <c r="K54" i="35"/>
  <c r="L54" i="35"/>
  <c r="J18" i="10"/>
  <c r="B33" i="10" s="1"/>
  <c r="J33" i="10" s="1"/>
  <c r="K44" i="8"/>
  <c r="L44" i="8"/>
  <c r="U39" i="7"/>
  <c r="B26" i="7" s="1"/>
  <c r="J26" i="7" s="1"/>
  <c r="B49" i="7" s="1"/>
  <c r="K19" i="23"/>
  <c r="E23" i="6"/>
  <c r="G19" i="6"/>
  <c r="J18" i="5"/>
  <c r="B30" i="5" s="1"/>
  <c r="J30" i="5" s="1"/>
  <c r="J15" i="18"/>
  <c r="G18" i="18"/>
  <c r="G29" i="1"/>
  <c r="G29" i="32"/>
  <c r="J19" i="11"/>
  <c r="J22" i="11" s="1"/>
  <c r="B27" i="11" s="1"/>
  <c r="J27" i="11" s="1"/>
  <c r="B38" i="11" s="1"/>
  <c r="G22" i="11"/>
  <c r="J11" i="35"/>
  <c r="J18" i="35" s="1"/>
  <c r="B33" i="35" s="1"/>
  <c r="J33" i="35" s="1"/>
  <c r="G18" i="35"/>
  <c r="J13" i="20"/>
  <c r="J21" i="19"/>
  <c r="B36" i="19" s="1"/>
  <c r="J36" i="19" s="1"/>
  <c r="K14" i="19"/>
  <c r="K21" i="19" s="1"/>
  <c r="J23" i="15"/>
  <c r="B33" i="15"/>
  <c r="J33" i="15" s="1"/>
  <c r="E18" i="33"/>
  <c r="E21" i="34"/>
  <c r="K22" i="34"/>
  <c r="K29" i="34" s="1"/>
  <c r="G18" i="33"/>
  <c r="E29" i="32"/>
  <c r="G18" i="31"/>
  <c r="J29" i="31"/>
  <c r="B34" i="31" s="1"/>
  <c r="J34" i="31" s="1"/>
  <c r="B45" i="31" s="1"/>
  <c r="E29" i="30"/>
  <c r="J15" i="29"/>
  <c r="B27" i="29" s="1"/>
  <c r="J27" i="29" s="1"/>
  <c r="K11" i="29"/>
  <c r="K15" i="29" s="1"/>
  <c r="K22" i="28"/>
  <c r="J11" i="28"/>
  <c r="G14" i="28"/>
  <c r="J22" i="28"/>
  <c r="B27" i="28" s="1"/>
  <c r="J27" i="28" s="1"/>
  <c r="B38" i="28" s="1"/>
  <c r="J19" i="27"/>
  <c r="B34" i="27" s="1"/>
  <c r="J34" i="27" s="1"/>
  <c r="L49" i="26"/>
  <c r="M49" i="26" s="1"/>
  <c r="G12" i="26"/>
  <c r="E19" i="26"/>
  <c r="K55" i="36"/>
  <c r="L55" i="36"/>
  <c r="J21" i="24"/>
  <c r="G25" i="24"/>
  <c r="F51" i="2"/>
  <c r="E51" i="2"/>
  <c r="J51" i="2" s="1"/>
  <c r="G24" i="16"/>
  <c r="E30" i="16"/>
  <c r="E18" i="12"/>
  <c r="G12" i="36"/>
  <c r="E18" i="36"/>
  <c r="F41" i="9"/>
  <c r="E41" i="9"/>
  <c r="J41" i="9" s="1"/>
  <c r="C18" i="13"/>
  <c r="E14" i="34"/>
  <c r="E29" i="12"/>
  <c r="G11" i="12"/>
  <c r="J22" i="32"/>
  <c r="G29" i="31"/>
  <c r="K11" i="30"/>
  <c r="K18" i="30" s="1"/>
  <c r="E15" i="29"/>
  <c r="E22" i="11"/>
  <c r="E22" i="28"/>
  <c r="J23" i="27"/>
  <c r="G30" i="27"/>
  <c r="K56" i="35"/>
  <c r="L56" i="35" s="1"/>
  <c r="J22" i="10"/>
  <c r="J29" i="10" s="1"/>
  <c r="B34" i="10" s="1"/>
  <c r="J34" i="10" s="1"/>
  <c r="G29" i="10"/>
  <c r="J29" i="8"/>
  <c r="B34" i="8" s="1"/>
  <c r="J34" i="8" s="1"/>
  <c r="J11" i="8"/>
  <c r="J18" i="8" s="1"/>
  <c r="B33" i="8" s="1"/>
  <c r="J33" i="8" s="1"/>
  <c r="G18" i="8"/>
  <c r="R39" i="7"/>
  <c r="J14" i="24"/>
  <c r="G17" i="24"/>
  <c r="G21" i="4"/>
  <c r="J21" i="4" s="1"/>
  <c r="E22" i="4"/>
  <c r="J22" i="4"/>
  <c r="B30" i="4" s="1"/>
  <c r="J30" i="4" s="1"/>
  <c r="B41" i="4" s="1"/>
  <c r="J12" i="16"/>
  <c r="E29" i="14"/>
  <c r="G23" i="14"/>
  <c r="J23" i="14" s="1"/>
  <c r="L44" i="10"/>
  <c r="L46" i="10"/>
  <c r="G11" i="9"/>
  <c r="E15" i="9"/>
  <c r="E18" i="8"/>
  <c r="J23" i="25"/>
  <c r="J25" i="25" s="1"/>
  <c r="B30" i="25" s="1"/>
  <c r="J30" i="25" s="1"/>
  <c r="B41" i="25" s="1"/>
  <c r="G25" i="25"/>
  <c r="J19" i="23"/>
  <c r="B34" i="23" s="1"/>
  <c r="J34" i="23" s="1"/>
  <c r="E30" i="23"/>
  <c r="G23" i="23"/>
  <c r="R12" i="4"/>
  <c r="P16" i="4"/>
  <c r="J18" i="3"/>
  <c r="B33" i="3" s="1"/>
  <c r="J33" i="3" s="1"/>
  <c r="J35" i="3" s="1"/>
  <c r="L43" i="3"/>
  <c r="K45" i="3"/>
  <c r="L45" i="3" s="1"/>
  <c r="G11" i="22"/>
  <c r="E18" i="22"/>
  <c r="G21" i="21"/>
  <c r="E24" i="21"/>
  <c r="G15" i="20"/>
  <c r="J15" i="20" s="1"/>
  <c r="K15" i="20" s="1"/>
  <c r="E17" i="20"/>
  <c r="F50" i="2"/>
  <c r="E50" i="2"/>
  <c r="J50" i="2" s="1"/>
  <c r="G32" i="19"/>
  <c r="J25" i="19"/>
  <c r="E19" i="27"/>
  <c r="K12" i="27"/>
  <c r="K19" i="27" s="1"/>
  <c r="G19" i="27"/>
  <c r="G23" i="26"/>
  <c r="E30" i="26"/>
  <c r="E18" i="10"/>
  <c r="E29" i="10"/>
  <c r="M42" i="9"/>
  <c r="G19" i="9"/>
  <c r="E23" i="9"/>
  <c r="M39" i="7"/>
  <c r="N39" i="7" s="1"/>
  <c r="E19" i="23"/>
  <c r="I49" i="2"/>
  <c r="J11" i="1"/>
  <c r="J18" i="1" s="1"/>
  <c r="B33" i="1" s="1"/>
  <c r="J33" i="1" s="1"/>
  <c r="J35" i="1" s="1"/>
  <c r="G18" i="1"/>
  <c r="K46" i="1"/>
  <c r="L46" i="1"/>
  <c r="L50" i="39"/>
  <c r="J23" i="36"/>
  <c r="J29" i="36" s="1"/>
  <c r="B34" i="36" s="1"/>
  <c r="J34" i="36" s="1"/>
  <c r="G29" i="36"/>
  <c r="E18" i="35"/>
  <c r="G18" i="10"/>
  <c r="E29" i="8"/>
  <c r="J15" i="25"/>
  <c r="J18" i="25" s="1"/>
  <c r="B29" i="25" s="1"/>
  <c r="J29" i="25" s="1"/>
  <c r="G18" i="25"/>
  <c r="G20" i="7"/>
  <c r="J20" i="7" s="1"/>
  <c r="E21" i="7"/>
  <c r="G11" i="7"/>
  <c r="E14" i="7"/>
  <c r="P39" i="7"/>
  <c r="N12" i="7"/>
  <c r="P12" i="7" s="1"/>
  <c r="M22" i="7"/>
  <c r="N22" i="7" s="1"/>
  <c r="G19" i="23"/>
  <c r="E18" i="5"/>
  <c r="L41" i="21"/>
  <c r="M41" i="21" s="1"/>
  <c r="G25" i="2"/>
  <c r="J25" i="2" s="1"/>
  <c r="J30" i="2" s="1"/>
  <c r="B38" i="2" s="1"/>
  <c r="J38" i="2" s="1"/>
  <c r="E30" i="2"/>
  <c r="J15" i="6"/>
  <c r="B27" i="6" s="1"/>
  <c r="J27" i="6" s="1"/>
  <c r="J22" i="5"/>
  <c r="J26" i="5" s="1"/>
  <c r="B31" i="5" s="1"/>
  <c r="J31" i="5" s="1"/>
  <c r="B42" i="5" s="1"/>
  <c r="G26" i="5"/>
  <c r="G22" i="4"/>
  <c r="G18" i="3"/>
  <c r="G12" i="21"/>
  <c r="E16" i="21"/>
  <c r="K20" i="21"/>
  <c r="B34" i="2"/>
  <c r="J34" i="2" s="1"/>
  <c r="K12" i="2"/>
  <c r="K19" i="2" s="1"/>
  <c r="F52" i="2"/>
  <c r="E52" i="2"/>
  <c r="J52" i="2" s="1"/>
  <c r="G21" i="19"/>
  <c r="E32" i="19"/>
  <c r="K11" i="18"/>
  <c r="K18" i="18" s="1"/>
  <c r="J18" i="18"/>
  <c r="B33" i="18" s="1"/>
  <c r="J33" i="18" s="1"/>
  <c r="G12" i="17"/>
  <c r="E19" i="17"/>
  <c r="G12" i="14"/>
  <c r="J12" i="14" s="1"/>
  <c r="J18" i="14" s="1"/>
  <c r="B33" i="14" s="1"/>
  <c r="J33" i="14" s="1"/>
  <c r="J35" i="14" s="1"/>
  <c r="E18" i="14"/>
  <c r="L54" i="14"/>
  <c r="L55" i="14"/>
  <c r="L57" i="14"/>
  <c r="G15" i="6"/>
  <c r="G15" i="4"/>
  <c r="J15" i="4"/>
  <c r="G29" i="3"/>
  <c r="J21" i="20"/>
  <c r="G25" i="20"/>
  <c r="E19" i="2"/>
  <c r="G23" i="17"/>
  <c r="E30" i="17"/>
  <c r="G22" i="22"/>
  <c r="E29" i="22"/>
  <c r="J29" i="18"/>
  <c r="B34" i="18" s="1"/>
  <c r="J34" i="18" s="1"/>
  <c r="B48" i="18" s="1"/>
  <c r="J29" i="14"/>
  <c r="B34" i="14" s="1"/>
  <c r="J34" i="14" s="1"/>
  <c r="G29" i="15"/>
  <c r="J27" i="15"/>
  <c r="J29" i="15" s="1"/>
  <c r="B35" i="15" s="1"/>
  <c r="J35" i="15" s="1"/>
  <c r="B47" i="15" s="1"/>
  <c r="G30" i="2"/>
  <c r="G29" i="18"/>
  <c r="G18" i="14"/>
  <c r="M48" i="15"/>
  <c r="G13" i="16"/>
  <c r="J13" i="16" s="1"/>
  <c r="K13" i="16" s="1"/>
  <c r="E19" i="16"/>
  <c r="G29" i="14"/>
  <c r="E29" i="1"/>
  <c r="E18" i="1"/>
  <c r="E47" i="13" l="1"/>
  <c r="J47" i="13" s="1"/>
  <c r="F47" i="13"/>
  <c r="J31" i="25"/>
  <c r="B40" i="25"/>
  <c r="F41" i="25"/>
  <c r="E41" i="25"/>
  <c r="J41" i="25" s="1"/>
  <c r="J23" i="17"/>
  <c r="G30" i="17"/>
  <c r="F38" i="28"/>
  <c r="E38" i="28"/>
  <c r="J38" i="28" s="1"/>
  <c r="F49" i="7"/>
  <c r="E49" i="7"/>
  <c r="J49" i="7" s="1"/>
  <c r="E46" i="13"/>
  <c r="J46" i="13" s="1"/>
  <c r="F46" i="13"/>
  <c r="J11" i="22"/>
  <c r="G18" i="22"/>
  <c r="K12" i="16"/>
  <c r="K19" i="16" s="1"/>
  <c r="J19" i="16"/>
  <c r="B34" i="16" s="1"/>
  <c r="J34" i="16" s="1"/>
  <c r="K22" i="32"/>
  <c r="K29" i="32" s="1"/>
  <c r="J29" i="32"/>
  <c r="B34" i="32" s="1"/>
  <c r="J34" i="32" s="1"/>
  <c r="B45" i="32" s="1"/>
  <c r="J12" i="36"/>
  <c r="J18" i="36" s="1"/>
  <c r="B33" i="36" s="1"/>
  <c r="J33" i="36" s="1"/>
  <c r="J35" i="36" s="1"/>
  <c r="G18" i="36"/>
  <c r="B39" i="29"/>
  <c r="B47" i="19"/>
  <c r="J38" i="19"/>
  <c r="J19" i="6"/>
  <c r="J23" i="6" s="1"/>
  <c r="B28" i="6" s="1"/>
  <c r="J28" i="6" s="1"/>
  <c r="B39" i="6" s="1"/>
  <c r="G23" i="6"/>
  <c r="B37" i="11"/>
  <c r="J28" i="11"/>
  <c r="J21" i="7"/>
  <c r="L47" i="12"/>
  <c r="N47" i="12" s="1"/>
  <c r="I47" i="12"/>
  <c r="J29" i="30"/>
  <c r="B34" i="30" s="1"/>
  <c r="J34" i="30" s="1"/>
  <c r="B45" i="30" s="1"/>
  <c r="K22" i="30"/>
  <c r="K29" i="30" s="1"/>
  <c r="F37" i="34"/>
  <c r="E37" i="34"/>
  <c r="J37" i="34" s="1"/>
  <c r="E48" i="18"/>
  <c r="J48" i="18" s="1"/>
  <c r="F48" i="18"/>
  <c r="J23" i="26"/>
  <c r="G30" i="26"/>
  <c r="J23" i="23"/>
  <c r="J30" i="23" s="1"/>
  <c r="B35" i="23" s="1"/>
  <c r="J35" i="23" s="1"/>
  <c r="B46" i="23" s="1"/>
  <c r="G30" i="23"/>
  <c r="G30" i="16"/>
  <c r="J24" i="16"/>
  <c r="J12" i="26"/>
  <c r="G19" i="26"/>
  <c r="B41" i="5"/>
  <c r="J32" i="5"/>
  <c r="B44" i="32"/>
  <c r="J35" i="32"/>
  <c r="K22" i="33"/>
  <c r="K29" i="33" s="1"/>
  <c r="J29" i="33"/>
  <c r="B34" i="33" s="1"/>
  <c r="J34" i="33" s="1"/>
  <c r="B45" i="33" s="1"/>
  <c r="G29" i="22"/>
  <c r="J22" i="22"/>
  <c r="G19" i="17"/>
  <c r="J12" i="17"/>
  <c r="B48" i="2"/>
  <c r="J39" i="2"/>
  <c r="J12" i="21"/>
  <c r="G16" i="21"/>
  <c r="E42" i="5"/>
  <c r="J42" i="5" s="1"/>
  <c r="F42" i="5"/>
  <c r="G14" i="7"/>
  <c r="J11" i="7"/>
  <c r="J14" i="7" s="1"/>
  <c r="J36" i="23"/>
  <c r="B45" i="23"/>
  <c r="G19" i="16"/>
  <c r="J11" i="12"/>
  <c r="J18" i="12" s="1"/>
  <c r="G18" i="12"/>
  <c r="I51" i="2"/>
  <c r="L51" i="2"/>
  <c r="N51" i="2" s="1"/>
  <c r="J14" i="28"/>
  <c r="B26" i="28" s="1"/>
  <c r="J26" i="28" s="1"/>
  <c r="K11" i="28"/>
  <c r="K14" i="28" s="1"/>
  <c r="B45" i="15"/>
  <c r="J36" i="15"/>
  <c r="J17" i="20"/>
  <c r="B29" i="20" s="1"/>
  <c r="J29" i="20" s="1"/>
  <c r="K13" i="20"/>
  <c r="K17" i="20" s="1"/>
  <c r="J27" i="34"/>
  <c r="B36" i="34"/>
  <c r="G21" i="7"/>
  <c r="K19" i="29"/>
  <c r="K23" i="29" s="1"/>
  <c r="J23" i="29"/>
  <c r="B28" i="29" s="1"/>
  <c r="J28" i="29" s="1"/>
  <c r="B40" i="29" s="1"/>
  <c r="J35" i="30"/>
  <c r="B44" i="30"/>
  <c r="F46" i="12"/>
  <c r="E46" i="12"/>
  <c r="J46" i="12" s="1"/>
  <c r="G18" i="13"/>
  <c r="J14" i="13"/>
  <c r="L52" i="2"/>
  <c r="N52" i="2" s="1"/>
  <c r="J32" i="19"/>
  <c r="B37" i="19" s="1"/>
  <c r="J37" i="19" s="1"/>
  <c r="B48" i="19" s="1"/>
  <c r="K25" i="19"/>
  <c r="K32" i="19" s="1"/>
  <c r="J25" i="24"/>
  <c r="B30" i="24" s="1"/>
  <c r="J30" i="24" s="1"/>
  <c r="B41" i="24" s="1"/>
  <c r="K21" i="24"/>
  <c r="K25" i="24" s="1"/>
  <c r="F47" i="15"/>
  <c r="E47" i="15"/>
  <c r="J47" i="15" s="1"/>
  <c r="J25" i="20"/>
  <c r="B30" i="20" s="1"/>
  <c r="J30" i="20" s="1"/>
  <c r="B41" i="20" s="1"/>
  <c r="K21" i="20"/>
  <c r="K25" i="20" s="1"/>
  <c r="B47" i="18"/>
  <c r="J35" i="18"/>
  <c r="B38" i="6"/>
  <c r="R12" i="7"/>
  <c r="P22" i="7"/>
  <c r="G23" i="9"/>
  <c r="J19" i="9"/>
  <c r="J23" i="9" s="1"/>
  <c r="B29" i="9" s="1"/>
  <c r="J29" i="9" s="1"/>
  <c r="B40" i="9" s="1"/>
  <c r="L50" i="2"/>
  <c r="N50" i="2" s="1"/>
  <c r="J21" i="21"/>
  <c r="G24" i="21"/>
  <c r="U12" i="4"/>
  <c r="U16" i="4" s="1"/>
  <c r="B29" i="4" s="1"/>
  <c r="J29" i="4" s="1"/>
  <c r="R16" i="4"/>
  <c r="G15" i="9"/>
  <c r="J11" i="9"/>
  <c r="F41" i="4"/>
  <c r="E41" i="4"/>
  <c r="J41" i="4" s="1"/>
  <c r="J17" i="24"/>
  <c r="B29" i="24" s="1"/>
  <c r="J29" i="24" s="1"/>
  <c r="K14" i="24"/>
  <c r="K17" i="24" s="1"/>
  <c r="J35" i="8"/>
  <c r="J30" i="27"/>
  <c r="B35" i="27" s="1"/>
  <c r="J35" i="27" s="1"/>
  <c r="B46" i="27" s="1"/>
  <c r="K23" i="27"/>
  <c r="K30" i="27" s="1"/>
  <c r="L41" i="9"/>
  <c r="N41" i="9" s="1"/>
  <c r="B45" i="27"/>
  <c r="J36" i="27"/>
  <c r="E45" i="31"/>
  <c r="J45" i="31" s="1"/>
  <c r="F45" i="31"/>
  <c r="G17" i="20"/>
  <c r="F38" i="11"/>
  <c r="E38" i="11"/>
  <c r="J38" i="11" s="1"/>
  <c r="J35" i="10"/>
  <c r="G29" i="35"/>
  <c r="J22" i="35"/>
  <c r="J29" i="35" s="1"/>
  <c r="B34" i="35" s="1"/>
  <c r="J34" i="35" s="1"/>
  <c r="J35" i="35" s="1"/>
  <c r="L46" i="15"/>
  <c r="N46" i="15" s="1"/>
  <c r="L48" i="12"/>
  <c r="N48" i="12" s="1"/>
  <c r="I48" i="12"/>
  <c r="B44" i="33"/>
  <c r="L49" i="12"/>
  <c r="N49" i="12" s="1"/>
  <c r="B44" i="31"/>
  <c r="J35" i="31"/>
  <c r="J31" i="24" l="1"/>
  <c r="B40" i="24"/>
  <c r="E40" i="29"/>
  <c r="J40" i="29" s="1"/>
  <c r="F40" i="29"/>
  <c r="E45" i="32"/>
  <c r="J45" i="32" s="1"/>
  <c r="F45" i="32"/>
  <c r="F40" i="25"/>
  <c r="E40" i="25"/>
  <c r="J40" i="25" s="1"/>
  <c r="I49" i="12"/>
  <c r="F45" i="27"/>
  <c r="E45" i="27"/>
  <c r="J45" i="27" s="1"/>
  <c r="E46" i="27"/>
  <c r="J46" i="27" s="1"/>
  <c r="F46" i="27"/>
  <c r="I50" i="2"/>
  <c r="E41" i="20"/>
  <c r="J41" i="20" s="1"/>
  <c r="F41" i="20"/>
  <c r="F41" i="24"/>
  <c r="E41" i="24"/>
  <c r="J41" i="24" s="1"/>
  <c r="I52" i="2"/>
  <c r="L46" i="12"/>
  <c r="N46" i="12" s="1"/>
  <c r="I46" i="12"/>
  <c r="F48" i="2"/>
  <c r="E48" i="2"/>
  <c r="J48" i="2" s="1"/>
  <c r="F44" i="32"/>
  <c r="E44" i="32"/>
  <c r="J44" i="32" s="1"/>
  <c r="J19" i="26"/>
  <c r="B34" i="26" s="1"/>
  <c r="J34" i="26" s="1"/>
  <c r="K12" i="26"/>
  <c r="K19" i="26" s="1"/>
  <c r="F46" i="23"/>
  <c r="E46" i="23"/>
  <c r="J46" i="23" s="1"/>
  <c r="L46" i="23" s="1"/>
  <c r="N46" i="23" s="1"/>
  <c r="E45" i="30"/>
  <c r="J45" i="30" s="1"/>
  <c r="F45" i="30"/>
  <c r="F39" i="29"/>
  <c r="E39" i="29"/>
  <c r="J39" i="29" s="1"/>
  <c r="J18" i="22"/>
  <c r="B33" i="22" s="1"/>
  <c r="J33" i="22" s="1"/>
  <c r="K11" i="22"/>
  <c r="K18" i="22" s="1"/>
  <c r="L49" i="7"/>
  <c r="N49" i="7" s="1"/>
  <c r="J30" i="17"/>
  <c r="B35" i="17" s="1"/>
  <c r="J35" i="17" s="1"/>
  <c r="B48" i="17" s="1"/>
  <c r="K23" i="17"/>
  <c r="K30" i="17" s="1"/>
  <c r="F45" i="15"/>
  <c r="E45" i="15"/>
  <c r="J45" i="15" s="1"/>
  <c r="L42" i="5"/>
  <c r="N42" i="5" s="1"/>
  <c r="I42" i="5"/>
  <c r="F39" i="6"/>
  <c r="E39" i="6"/>
  <c r="J39" i="6" s="1"/>
  <c r="B40" i="4"/>
  <c r="J31" i="4"/>
  <c r="R22" i="7"/>
  <c r="U12" i="7"/>
  <c r="U22" i="7" s="1"/>
  <c r="B25" i="7" s="1"/>
  <c r="J25" i="7" s="1"/>
  <c r="E44" i="30"/>
  <c r="J44" i="30" s="1"/>
  <c r="F44" i="30"/>
  <c r="J28" i="28"/>
  <c r="B37" i="28"/>
  <c r="J19" i="17"/>
  <c r="B34" i="17" s="1"/>
  <c r="J34" i="17" s="1"/>
  <c r="K12" i="17"/>
  <c r="K19" i="17" s="1"/>
  <c r="K24" i="16"/>
  <c r="K30" i="16" s="1"/>
  <c r="J30" i="16"/>
  <c r="B35" i="16" s="1"/>
  <c r="J35" i="16" s="1"/>
  <c r="B48" i="16" s="1"/>
  <c r="E37" i="11"/>
  <c r="J37" i="11" s="1"/>
  <c r="F37" i="11"/>
  <c r="B47" i="16"/>
  <c r="J36" i="16"/>
  <c r="L46" i="13"/>
  <c r="N46" i="13" s="1"/>
  <c r="I46" i="13"/>
  <c r="L47" i="13"/>
  <c r="N47" i="13" s="1"/>
  <c r="L38" i="11"/>
  <c r="N38" i="11" s="1"/>
  <c r="K21" i="21"/>
  <c r="K24" i="21" s="1"/>
  <c r="J24" i="21"/>
  <c r="B29" i="21" s="1"/>
  <c r="J29" i="21" s="1"/>
  <c r="B40" i="21" s="1"/>
  <c r="F38" i="6"/>
  <c r="B40" i="6"/>
  <c r="E38" i="6"/>
  <c r="E45" i="23"/>
  <c r="J45" i="23" s="1"/>
  <c r="L45" i="23" s="1"/>
  <c r="N45" i="23" s="1"/>
  <c r="F45" i="23"/>
  <c r="J29" i="22"/>
  <c r="B34" i="22" s="1"/>
  <c r="J34" i="22" s="1"/>
  <c r="B45" i="22" s="1"/>
  <c r="K22" i="22"/>
  <c r="K29" i="22" s="1"/>
  <c r="L48" i="18"/>
  <c r="N48" i="18" s="1"/>
  <c r="J29" i="29"/>
  <c r="F44" i="33"/>
  <c r="E44" i="33"/>
  <c r="J44" i="33" s="1"/>
  <c r="L45" i="31"/>
  <c r="N45" i="31" s="1"/>
  <c r="I45" i="31"/>
  <c r="L41" i="4"/>
  <c r="N41" i="4" s="1"/>
  <c r="I41" i="4"/>
  <c r="B34" i="13"/>
  <c r="J34" i="13" s="1"/>
  <c r="J18" i="13"/>
  <c r="J31" i="20"/>
  <c r="B40" i="20"/>
  <c r="E45" i="33"/>
  <c r="J45" i="33" s="1"/>
  <c r="F45" i="33"/>
  <c r="E44" i="31"/>
  <c r="J44" i="31" s="1"/>
  <c r="F44" i="31"/>
  <c r="J35" i="33"/>
  <c r="I46" i="15"/>
  <c r="I41" i="9"/>
  <c r="B27" i="9"/>
  <c r="J27" i="9" s="1"/>
  <c r="J15" i="9"/>
  <c r="E40" i="9"/>
  <c r="J40" i="9" s="1"/>
  <c r="F40" i="9"/>
  <c r="J29" i="6"/>
  <c r="E47" i="18"/>
  <c r="J47" i="18" s="1"/>
  <c r="F47" i="18"/>
  <c r="L47" i="15"/>
  <c r="N47" i="15" s="1"/>
  <c r="I47" i="15"/>
  <c r="F48" i="19"/>
  <c r="E48" i="19"/>
  <c r="J48" i="19" s="1"/>
  <c r="E36" i="34"/>
  <c r="J36" i="34" s="1"/>
  <c r="F36" i="34"/>
  <c r="J16" i="21"/>
  <c r="B28" i="21" s="1"/>
  <c r="J28" i="21" s="1"/>
  <c r="K12" i="21"/>
  <c r="K16" i="21" s="1"/>
  <c r="E41" i="5"/>
  <c r="J41" i="5" s="1"/>
  <c r="F41" i="5"/>
  <c r="J30" i="26"/>
  <c r="B35" i="26" s="1"/>
  <c r="J35" i="26" s="1"/>
  <c r="B48" i="26" s="1"/>
  <c r="K23" i="26"/>
  <c r="K30" i="26" s="1"/>
  <c r="L37" i="34"/>
  <c r="N37" i="34" s="1"/>
  <c r="E47" i="19"/>
  <c r="J47" i="19" s="1"/>
  <c r="F47" i="19"/>
  <c r="L38" i="28"/>
  <c r="N38" i="28" s="1"/>
  <c r="I38" i="28"/>
  <c r="L41" i="25"/>
  <c r="N41" i="25" s="1"/>
  <c r="L41" i="5" l="1"/>
  <c r="N41" i="5" s="1"/>
  <c r="I41" i="5"/>
  <c r="B39" i="9"/>
  <c r="J30" i="9"/>
  <c r="F40" i="20"/>
  <c r="E40" i="20"/>
  <c r="J40" i="20" s="1"/>
  <c r="F48" i="16"/>
  <c r="E48" i="16"/>
  <c r="J48" i="16" s="1"/>
  <c r="F37" i="28"/>
  <c r="E37" i="28"/>
  <c r="J37" i="28" s="1"/>
  <c r="L41" i="24"/>
  <c r="N41" i="24" s="1"/>
  <c r="I41" i="24"/>
  <c r="L40" i="9"/>
  <c r="N40" i="9" s="1"/>
  <c r="I40" i="9"/>
  <c r="L44" i="33"/>
  <c r="N44" i="33" s="1"/>
  <c r="L45" i="15"/>
  <c r="N45" i="15" s="1"/>
  <c r="L39" i="29"/>
  <c r="N39" i="29" s="1"/>
  <c r="I39" i="29"/>
  <c r="L41" i="20"/>
  <c r="N41" i="20" s="1"/>
  <c r="L40" i="29"/>
  <c r="N40" i="29" s="1"/>
  <c r="L45" i="33"/>
  <c r="N45" i="33" s="1"/>
  <c r="I45" i="33"/>
  <c r="L44" i="30"/>
  <c r="N44" i="30" s="1"/>
  <c r="I44" i="30"/>
  <c r="L45" i="30"/>
  <c r="N45" i="30" s="1"/>
  <c r="I45" i="30"/>
  <c r="L40" i="25"/>
  <c r="N40" i="25" s="1"/>
  <c r="I40" i="25"/>
  <c r="L36" i="34"/>
  <c r="N36" i="34" s="1"/>
  <c r="L44" i="31"/>
  <c r="N44" i="31" s="1"/>
  <c r="F40" i="21"/>
  <c r="E40" i="21"/>
  <c r="J40" i="21" s="1"/>
  <c r="B48" i="7"/>
  <c r="J27" i="7"/>
  <c r="I37" i="34"/>
  <c r="E40" i="6"/>
  <c r="J38" i="6"/>
  <c r="J40" i="6" s="1"/>
  <c r="I47" i="13"/>
  <c r="F47" i="16"/>
  <c r="E47" i="16"/>
  <c r="J47" i="16" s="1"/>
  <c r="L39" i="6"/>
  <c r="N39" i="6" s="1"/>
  <c r="I49" i="7"/>
  <c r="I46" i="23"/>
  <c r="L44" i="32"/>
  <c r="N44" i="32" s="1"/>
  <c r="I47" i="19"/>
  <c r="L47" i="19"/>
  <c r="N47" i="19" s="1"/>
  <c r="L47" i="18"/>
  <c r="N47" i="18" s="1"/>
  <c r="I47" i="18"/>
  <c r="F45" i="22"/>
  <c r="E45" i="22"/>
  <c r="J45" i="22" s="1"/>
  <c r="L37" i="11"/>
  <c r="N37" i="11" s="1"/>
  <c r="I41" i="25"/>
  <c r="F48" i="26"/>
  <c r="E48" i="26"/>
  <c r="J48" i="26" s="1"/>
  <c r="B39" i="21"/>
  <c r="J30" i="21"/>
  <c r="L48" i="19"/>
  <c r="N48" i="19" s="1"/>
  <c r="I48" i="19"/>
  <c r="B48" i="13"/>
  <c r="J36" i="13"/>
  <c r="I48" i="18"/>
  <c r="I45" i="23"/>
  <c r="I38" i="6"/>
  <c r="F40" i="6"/>
  <c r="L38" i="6"/>
  <c r="I38" i="11"/>
  <c r="B47" i="17"/>
  <c r="J36" i="17"/>
  <c r="F40" i="4"/>
  <c r="E40" i="4"/>
  <c r="B42" i="4"/>
  <c r="F48" i="17"/>
  <c r="E48" i="17"/>
  <c r="J48" i="17" s="1"/>
  <c r="J35" i="22"/>
  <c r="B44" i="22"/>
  <c r="J36" i="26"/>
  <c r="B47" i="26"/>
  <c r="L48" i="2"/>
  <c r="N48" i="2" s="1"/>
  <c r="I48" i="2"/>
  <c r="L45" i="27"/>
  <c r="N45" i="27" s="1"/>
  <c r="L45" i="32"/>
  <c r="N45" i="32" s="1"/>
  <c r="E40" i="24"/>
  <c r="J40" i="24" s="1"/>
  <c r="F40" i="24"/>
  <c r="L46" i="27"/>
  <c r="N46" i="27" s="1"/>
  <c r="I46" i="27"/>
  <c r="E42" i="4" l="1"/>
  <c r="J42" i="4" s="1"/>
  <c r="J40" i="4"/>
  <c r="I37" i="11"/>
  <c r="I44" i="32"/>
  <c r="I39" i="6"/>
  <c r="E48" i="7"/>
  <c r="J48" i="7" s="1"/>
  <c r="F48" i="7"/>
  <c r="I44" i="31"/>
  <c r="I40" i="29"/>
  <c r="I44" i="33"/>
  <c r="L48" i="16"/>
  <c r="N48" i="16" s="1"/>
  <c r="F39" i="9"/>
  <c r="E39" i="9"/>
  <c r="J39" i="9" s="1"/>
  <c r="F44" i="22"/>
  <c r="E44" i="22"/>
  <c r="J44" i="22" s="1"/>
  <c r="F47" i="26"/>
  <c r="E47" i="26"/>
  <c r="J47" i="26" s="1"/>
  <c r="F42" i="4"/>
  <c r="I40" i="4"/>
  <c r="L40" i="4"/>
  <c r="L48" i="26"/>
  <c r="N48" i="26" s="1"/>
  <c r="I48" i="26"/>
  <c r="F47" i="17"/>
  <c r="E47" i="17"/>
  <c r="J47" i="17" s="1"/>
  <c r="F48" i="13"/>
  <c r="E48" i="13"/>
  <c r="J48" i="13" s="1"/>
  <c r="F39" i="21"/>
  <c r="E39" i="21"/>
  <c r="J39" i="21" s="1"/>
  <c r="I45" i="32"/>
  <c r="L40" i="24"/>
  <c r="N40" i="24" s="1"/>
  <c r="I40" i="24"/>
  <c r="N38" i="6"/>
  <c r="L40" i="6"/>
  <c r="N40" i="6" s="1"/>
  <c r="I45" i="27"/>
  <c r="I48" i="17"/>
  <c r="L48" i="17"/>
  <c r="N48" i="17" s="1"/>
  <c r="I40" i="6"/>
  <c r="L45" i="22"/>
  <c r="N45" i="22" s="1"/>
  <c r="I45" i="22"/>
  <c r="L47" i="16"/>
  <c r="N47" i="16" s="1"/>
  <c r="I47" i="16"/>
  <c r="L40" i="21"/>
  <c r="N40" i="21" s="1"/>
  <c r="I40" i="21"/>
  <c r="I36" i="34"/>
  <c r="I41" i="20"/>
  <c r="I45" i="15"/>
  <c r="L37" i="28"/>
  <c r="N37" i="28" s="1"/>
  <c r="L40" i="20"/>
  <c r="N40" i="20" s="1"/>
  <c r="I44" i="22" l="1"/>
  <c r="L44" i="22"/>
  <c r="N44" i="22" s="1"/>
  <c r="I48" i="16"/>
  <c r="L48" i="7"/>
  <c r="N48" i="7" s="1"/>
  <c r="L47" i="17"/>
  <c r="N47" i="17" s="1"/>
  <c r="I40" i="20"/>
  <c r="L48" i="13"/>
  <c r="N48" i="13" s="1"/>
  <c r="L39" i="21"/>
  <c r="N39" i="21" s="1"/>
  <c r="I37" i="28"/>
  <c r="N40" i="4"/>
  <c r="L42" i="4"/>
  <c r="N42" i="4" s="1"/>
  <c r="L47" i="26"/>
  <c r="N47" i="26" s="1"/>
  <c r="I47" i="26"/>
  <c r="L39" i="9"/>
  <c r="N39" i="9" s="1"/>
  <c r="I39" i="9"/>
  <c r="I47" i="17" l="1"/>
  <c r="I48" i="13"/>
  <c r="I39" i="21"/>
  <c r="I48" i="7"/>
  <c r="I42" i="4"/>
</calcChain>
</file>

<file path=xl/sharedStrings.xml><?xml version="1.0" encoding="utf-8"?>
<sst xmlns="http://schemas.openxmlformats.org/spreadsheetml/2006/main" count="4605" uniqueCount="240">
  <si>
    <t>Compartment Summary Form</t>
  </si>
  <si>
    <t>San Juan National Forest</t>
  </si>
  <si>
    <t>Compartment__________________________</t>
  </si>
  <si>
    <t xml:space="preserve"> </t>
  </si>
  <si>
    <t>Beaver Meadows</t>
  </si>
  <si>
    <t>District_________________________</t>
  </si>
  <si>
    <t>Columbine</t>
  </si>
  <si>
    <t>Total Acres_______________</t>
  </si>
  <si>
    <t>Total Commonly Used Acres______________</t>
  </si>
  <si>
    <t>Capacity Analysis</t>
  </si>
  <si>
    <t>Summer</t>
  </si>
  <si>
    <t>Type</t>
  </si>
  <si>
    <t>Miles</t>
  </si>
  <si>
    <t>Acres</t>
  </si>
  <si>
    <t>PAOT Coeff.</t>
  </si>
  <si>
    <t>PAOT Capacity</t>
  </si>
  <si>
    <t>Vis Day Coeff.</t>
  </si>
  <si>
    <t>Total Visit Days</t>
  </si>
  <si>
    <t>Pattern Use</t>
  </si>
  <si>
    <t>Length Season</t>
  </si>
  <si>
    <t>Season Capacity</t>
  </si>
  <si>
    <t>Trails</t>
  </si>
  <si>
    <t>Primitive</t>
  </si>
  <si>
    <t>Semi-Primitive</t>
  </si>
  <si>
    <t>Total</t>
  </si>
  <si>
    <t>Fall</t>
  </si>
  <si>
    <t>ROS</t>
  </si>
  <si>
    <t>Comm Used Acres</t>
  </si>
  <si>
    <t>Pristine</t>
  </si>
  <si>
    <t>Limiting Factors</t>
  </si>
  <si>
    <t>Season</t>
  </si>
  <si>
    <t>Sensitive Wildlife Habitat</t>
  </si>
  <si>
    <t>Campsite Conditions</t>
  </si>
  <si>
    <t>Trail &amp; Road Impacts</t>
  </si>
  <si>
    <t>Riparian Concerns</t>
  </si>
  <si>
    <t>Campsite Density</t>
  </si>
  <si>
    <t>Encounter Rate</t>
  </si>
  <si>
    <t>Public Safety</t>
  </si>
  <si>
    <t>Adjusted Capacity</t>
  </si>
  <si>
    <t>Total Capacity For Compartment(Season long)</t>
  </si>
  <si>
    <t>Recreation Use  Allocation - San Juan National Forest</t>
  </si>
  <si>
    <t>Compartment_______________________________</t>
  </si>
  <si>
    <t>District__________________________</t>
  </si>
  <si>
    <t>Season/Type of Use</t>
  </si>
  <si>
    <t>Weighted Public %</t>
  </si>
  <si>
    <t>Weighted Comm %</t>
  </si>
  <si>
    <t>Public VD's Avail</t>
  </si>
  <si>
    <t>Comm SD's Avail</t>
  </si>
  <si>
    <t>Existing Public Use</t>
  </si>
  <si>
    <t>Existing Comm Use</t>
  </si>
  <si>
    <t>Comm SD's</t>
  </si>
  <si>
    <t>% Reserved For Temp Pool</t>
  </si>
  <si>
    <t>Temp Pool Avail</t>
  </si>
  <si>
    <t>Comm SD's To Alloc</t>
  </si>
  <si>
    <t>4wd Tours</t>
  </si>
  <si>
    <t>Activity</t>
  </si>
  <si>
    <t xml:space="preserve">  </t>
  </si>
  <si>
    <t>Overnight Stock</t>
  </si>
  <si>
    <t>Day Stock</t>
  </si>
  <si>
    <t>Overnight Backpack</t>
  </si>
  <si>
    <t>Day Hike</t>
  </si>
  <si>
    <t>Mtn Bike</t>
  </si>
  <si>
    <t>Fishing</t>
  </si>
  <si>
    <t>Climbing</t>
  </si>
  <si>
    <t>4wd Touring</t>
  </si>
  <si>
    <t>Heritage Touring</t>
  </si>
  <si>
    <t>Hunting  Big Game</t>
  </si>
  <si>
    <t>Exper Education</t>
  </si>
  <si>
    <t xml:space="preserve">Special Pop </t>
  </si>
  <si>
    <t>Nonmotor Winter</t>
  </si>
  <si>
    <t>Motorized Winter</t>
  </si>
  <si>
    <t>Game Packing</t>
  </si>
  <si>
    <t xml:space="preserve">Fall </t>
  </si>
  <si>
    <t>Winter</t>
  </si>
  <si>
    <t>Adjusted Capacity - Derived from Compartment Summary Form</t>
  </si>
  <si>
    <t>Weighted Public/Comm % - Ratio of General Public Use to Commercial Use weighted for each compartment by types of use</t>
  </si>
  <si>
    <t>Public VD's Avail - Adjusted Capacity multiplied by the weighted public %(In Visitor Days)</t>
  </si>
  <si>
    <t>Commercial SD's - Adjusted Capacity multiplied by the weighted commercial %(In Service Days)</t>
  </si>
  <si>
    <t>Existing Public Use - Current public use in visitor days</t>
  </si>
  <si>
    <t>Existing Commercial Use - Current permitted commercial use in service days</t>
  </si>
  <si>
    <t>Commercial SD's - Difference between current permitted use and capacity available for commercial use.</t>
  </si>
  <si>
    <t>% Reserved for Temp Pool - % of commercial use desired to maintain a pool for issuance of temporary permits on walk-in basis</t>
  </si>
  <si>
    <t>Temp Pool Available - Number of Service Days available in Temporary Pool</t>
  </si>
  <si>
    <t>Comm SD's To Allocate - Service Days Available for Commercial Use</t>
  </si>
  <si>
    <t>Public VD's Available - Visitor Day Capacity available within compartment for general public use</t>
  </si>
  <si>
    <t>Engineer</t>
  </si>
  <si>
    <t>Daily capacity</t>
  </si>
  <si>
    <t>miles</t>
  </si>
  <si>
    <t>width</t>
  </si>
  <si>
    <t>acres</t>
  </si>
  <si>
    <t>ROS-PRIMITIVE</t>
  </si>
  <si>
    <t>ROS-SEMI PRIM.</t>
  </si>
  <si>
    <t>4wd-Cascade</t>
  </si>
  <si>
    <t>Cascade</t>
  </si>
  <si>
    <t>Mtn Biking</t>
  </si>
  <si>
    <t>Using miles of trail with 300 foot corridor to allow for off trail use</t>
  </si>
  <si>
    <t>4wd-Lime</t>
  </si>
  <si>
    <t>Only reflects trails in ROS primitive and semi-primitive</t>
  </si>
  <si>
    <t>Lime</t>
  </si>
  <si>
    <t>4wd</t>
  </si>
  <si>
    <t>4wd Lime</t>
  </si>
  <si>
    <t>Public VD's</t>
  </si>
  <si>
    <t>Comm VD's Avail</t>
  </si>
  <si>
    <t xml:space="preserve">4wd </t>
  </si>
  <si>
    <t>HDs</t>
  </si>
  <si>
    <t>HD's</t>
  </si>
  <si>
    <t>Hermosa East</t>
  </si>
  <si>
    <t>Area</t>
  </si>
  <si>
    <t>Semi-Prim ROS</t>
  </si>
  <si>
    <t>Hermosa Tr</t>
  </si>
  <si>
    <t>Roaded Natural</t>
  </si>
  <si>
    <t>Dutch Cr</t>
  </si>
  <si>
    <t>Rural</t>
  </si>
  <si>
    <t>Jones Cr</t>
  </si>
  <si>
    <t>Mitchell Lk</t>
  </si>
  <si>
    <t>Limited</t>
  </si>
  <si>
    <t>Yes</t>
  </si>
  <si>
    <t>Hermosa West</t>
  </si>
  <si>
    <t>Primitive ROS</t>
  </si>
  <si>
    <t>Roaded Modified</t>
  </si>
  <si>
    <t>yes</t>
  </si>
  <si>
    <t>Ice Lake</t>
  </si>
  <si>
    <t>Comm VD's</t>
  </si>
  <si>
    <t>La Plata</t>
  </si>
  <si>
    <t>La Plata Canyon Rd. (FDR 124/498/571) Roaded Natural</t>
  </si>
  <si>
    <t>La Plata Rd</t>
  </si>
  <si>
    <t xml:space="preserve">Kennebec </t>
  </si>
  <si>
    <t>Columbus</t>
  </si>
  <si>
    <t>Tomahawk</t>
  </si>
  <si>
    <t>Lewis</t>
  </si>
  <si>
    <t>Boren</t>
  </si>
  <si>
    <t>Bedrock</t>
  </si>
  <si>
    <t xml:space="preserve">Root </t>
  </si>
  <si>
    <t>Deadwood</t>
  </si>
  <si>
    <t>Burnt Timber</t>
  </si>
  <si>
    <t>Lakes</t>
  </si>
  <si>
    <t>Semi-prim ROS</t>
  </si>
  <si>
    <t>Mineral</t>
  </si>
  <si>
    <t>Roaded Natural Hwy</t>
  </si>
  <si>
    <t>Veh Touring</t>
  </si>
  <si>
    <t>Missionary Ridge</t>
  </si>
  <si>
    <t>Unclassified</t>
  </si>
  <si>
    <t>Red Mountain</t>
  </si>
  <si>
    <t>Ophir Pass Raod (FDR 679)</t>
  </si>
  <si>
    <t>Ophir Rd.</t>
  </si>
  <si>
    <t>Ophir Rd</t>
  </si>
  <si>
    <t>Upper Hermosa</t>
  </si>
  <si>
    <t>Hermosa Park</t>
  </si>
  <si>
    <t>Hermosa Park (FDR 578) Roaded Natural</t>
  </si>
  <si>
    <t>Width in feet</t>
  </si>
  <si>
    <t>Veh Touring-fall</t>
  </si>
  <si>
    <t xml:space="preserve">Public VD's </t>
  </si>
  <si>
    <t>Vehicle Touring</t>
  </si>
  <si>
    <t xml:space="preserve"> Vehicle Touring</t>
  </si>
  <si>
    <t>ATV Touring</t>
  </si>
  <si>
    <t>Wild Oats</t>
  </si>
  <si>
    <t>limited</t>
  </si>
  <si>
    <t>Capacity Coefficients</t>
  </si>
  <si>
    <t>ROS/WOS</t>
  </si>
  <si>
    <t>Alpine</t>
  </si>
  <si>
    <t>Rock, Meadow, Clearcut</t>
  </si>
  <si>
    <t>Forested with openings</t>
  </si>
  <si>
    <t>Forested</t>
  </si>
  <si>
    <t>Semi-Primitive Non Motorized</t>
  </si>
  <si>
    <t>Semi-Primitive Motorized</t>
  </si>
  <si>
    <t>Animas River</t>
  </si>
  <si>
    <t>represents only the water.</t>
  </si>
  <si>
    <t>Non Rafting</t>
  </si>
  <si>
    <t xml:space="preserve">Comm VD's </t>
  </si>
  <si>
    <t>Rafting</t>
  </si>
  <si>
    <t>Limitied</t>
  </si>
  <si>
    <t>Cave</t>
  </si>
  <si>
    <t>Avg. Daily capacity</t>
  </si>
  <si>
    <t xml:space="preserve">Recommend using all allocatable com.  service days for temp use </t>
  </si>
  <si>
    <t>for game packing</t>
  </si>
  <si>
    <t>Cunningham</t>
  </si>
  <si>
    <t>Pristine IA</t>
  </si>
  <si>
    <t>Eileen</t>
  </si>
  <si>
    <t>Comm SVD's</t>
  </si>
  <si>
    <t>Elk</t>
  </si>
  <si>
    <t>Flint Creek</t>
  </si>
  <si>
    <t>Flint</t>
  </si>
  <si>
    <t>Florida</t>
  </si>
  <si>
    <t>Granite</t>
  </si>
  <si>
    <t>Twenty-five days(Comm. SD's to allocate) should be added to temp. use days</t>
  </si>
  <si>
    <t>Johnson Creek</t>
  </si>
  <si>
    <t>La Osa</t>
  </si>
  <si>
    <t>Lake Creek</t>
  </si>
  <si>
    <t>Needle Creek</t>
  </si>
  <si>
    <t>ROS Primitve</t>
  </si>
  <si>
    <t>Pine River</t>
  </si>
  <si>
    <t>Purgatory</t>
  </si>
  <si>
    <t>ROS-SEMI PRIM</t>
  </si>
  <si>
    <t>Rock Creek</t>
  </si>
  <si>
    <t>Stormy</t>
  </si>
  <si>
    <t>Pristine 1A</t>
  </si>
  <si>
    <t>Tenmile</t>
  </si>
  <si>
    <t>Twilight</t>
  </si>
  <si>
    <t>Vallecito</t>
  </si>
  <si>
    <t>West Piedra</t>
  </si>
  <si>
    <t>Acres represent 500 foot corridor from Silverton to Tacoma. Actual boundary on Comp map</t>
  </si>
  <si>
    <t>Upper Animas Rafting - ROS Class is Semi-Primitive Motorized</t>
  </si>
  <si>
    <t xml:space="preserve">   Maximum # of launches/day = 5 (Commercial/Non-Commercial)</t>
  </si>
  <si>
    <t xml:space="preserve">   Maximum party size = 25</t>
  </si>
  <si>
    <t xml:space="preserve">   Average length of season = 75 days</t>
  </si>
  <si>
    <t xml:space="preserve">   Commercial/Non Commercial Ratio = 60/40</t>
  </si>
  <si>
    <t xml:space="preserve">             5 launches/day x 75 day season x 25 party size x .80 pattern of use = 7500 number of people</t>
  </si>
  <si>
    <t xml:space="preserve">             </t>
  </si>
  <si>
    <t>Trail Coff.</t>
  </si>
  <si>
    <t>Limited # of campsites available</t>
  </si>
  <si>
    <t>Existing Temp Use</t>
  </si>
  <si>
    <t>Temp Pool</t>
  </si>
  <si>
    <t xml:space="preserve">Temp Pool </t>
  </si>
  <si>
    <t>Temp Use Avail</t>
  </si>
  <si>
    <t>Existing Visitor Use</t>
  </si>
  <si>
    <t>Avail Temp Use</t>
  </si>
  <si>
    <t xml:space="preserve">   </t>
  </si>
  <si>
    <t>Roaded Nat</t>
  </si>
  <si>
    <t>32 miles of trail for snowmobile trails</t>
  </si>
  <si>
    <t>20 feet wide</t>
  </si>
  <si>
    <t>32 X 5280 X 20 feet wide/43560 (ft.per acre)</t>
  </si>
  <si>
    <t>Semi-P-Mot</t>
  </si>
  <si>
    <t>77.57 acres</t>
  </si>
  <si>
    <t>Molas-alt 2</t>
  </si>
  <si>
    <t>15 miles of groomed trail (15 X 5280)</t>
  </si>
  <si>
    <t>the width equal to 20 feet</t>
  </si>
  <si>
    <t>divide by 43,560 (feet per acre)</t>
  </si>
  <si>
    <t>36.36 acres</t>
  </si>
  <si>
    <t>divided by 43,560 feet per acre</t>
  </si>
  <si>
    <t>55.75 acres</t>
  </si>
  <si>
    <t>alt-3</t>
  </si>
  <si>
    <t>41 acres</t>
  </si>
  <si>
    <t>2.4acres = 1 mile</t>
  </si>
  <si>
    <t>3 PAOT's per mile</t>
  </si>
  <si>
    <t xml:space="preserve">  5280 feet x 20 feet wide</t>
  </si>
  <si>
    <t>23 miles  x 5280 X 20 feet wide</t>
  </si>
  <si>
    <t>56 Acres</t>
  </si>
  <si>
    <t>Molas Pass</t>
  </si>
  <si>
    <t xml:space="preserve">      Molas Pass Winter Use</t>
  </si>
  <si>
    <t xml:space="preserve"> WINTER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</si>
</sst>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.000"/>
    <numFmt numFmtId="165" formatCode=".00"/>
    <numFmt numFmtId="166" formatCode="0.0"/>
    <numFmt numFmtId="167" formatCode="0_);[Red]\(0\)"/>
    <numFmt numFmtId="168" formatCode="&quot;$&quot;#,##0.00"/>
    <numFmt numFmtId="169" formatCode="0.0_);[Red]\(0.0\)"/>
    <numFmt numFmtId="170" formatCode="#,##0.0_);[Red]\(#,##0.0\)"/>
  </numFmts>
  <fonts count="11" x14ac:knownFonts="1">
    <font>
      <sz val="10"/>
      <name val="Arial"/>
    </font>
    <font>
      <b/>
      <sz val="10"/>
      <name val="Arial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</font>
    <font>
      <b/>
      <sz val="11"/>
      <name val="Arial"/>
      <family val="2"/>
    </font>
    <font>
      <b/>
      <sz val="9"/>
      <name val="Arial"/>
    </font>
    <font>
      <b/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11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Border="1"/>
    <xf numFmtId="0" fontId="0" fillId="0" borderId="1" xfId="0" applyBorder="1"/>
    <xf numFmtId="0" fontId="4" fillId="2" borderId="2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4" xfId="0" applyFont="1" applyFill="1" applyBorder="1" applyAlignment="1">
      <alignment horizontal="center" wrapText="1"/>
    </xf>
    <xf numFmtId="0" fontId="5" fillId="0" borderId="0" xfId="0" applyFont="1"/>
    <xf numFmtId="0" fontId="1" fillId="0" borderId="0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1" xfId="0" applyFont="1" applyBorder="1"/>
    <xf numFmtId="0" fontId="3" fillId="0" borderId="7" xfId="0" applyFont="1" applyBorder="1"/>
    <xf numFmtId="0" fontId="3" fillId="0" borderId="8" xfId="0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1" fontId="3" fillId="0" borderId="1" xfId="0" applyNumberFormat="1" applyFont="1" applyBorder="1"/>
    <xf numFmtId="1" fontId="3" fillId="0" borderId="11" xfId="0" applyNumberFormat="1" applyFont="1" applyBorder="1"/>
    <xf numFmtId="1" fontId="3" fillId="0" borderId="8" xfId="0" applyNumberFormat="1" applyFont="1" applyBorder="1"/>
    <xf numFmtId="1" fontId="3" fillId="0" borderId="12" xfId="0" applyNumberFormat="1" applyFont="1" applyBorder="1"/>
    <xf numFmtId="2" fontId="3" fillId="0" borderId="9" xfId="0" applyNumberFormat="1" applyFont="1" applyBorder="1"/>
    <xf numFmtId="2" fontId="3" fillId="0" borderId="1" xfId="0" applyNumberFormat="1" applyFont="1" applyBorder="1"/>
    <xf numFmtId="2" fontId="3" fillId="0" borderId="8" xfId="0" applyNumberFormat="1" applyFont="1" applyBorder="1"/>
    <xf numFmtId="164" fontId="3" fillId="0" borderId="9" xfId="0" applyNumberFormat="1" applyFont="1" applyBorder="1"/>
    <xf numFmtId="164" fontId="3" fillId="0" borderId="1" xfId="0" applyNumberFormat="1" applyFont="1" applyBorder="1"/>
    <xf numFmtId="0" fontId="0" fillId="0" borderId="13" xfId="0" applyBorder="1"/>
    <xf numFmtId="0" fontId="0" fillId="0" borderId="14" xfId="0" applyBorder="1"/>
    <xf numFmtId="0" fontId="4" fillId="2" borderId="5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4" fillId="2" borderId="10" xfId="0" applyFont="1" applyFill="1" applyBorder="1" applyAlignment="1">
      <alignment horizontal="center" wrapText="1"/>
    </xf>
    <xf numFmtId="0" fontId="3" fillId="0" borderId="6" xfId="0" applyFont="1" applyBorder="1" applyAlignment="1">
      <alignment wrapText="1"/>
    </xf>
    <xf numFmtId="0" fontId="3" fillId="0" borderId="11" xfId="0" applyFont="1" applyBorder="1"/>
    <xf numFmtId="0" fontId="3" fillId="0" borderId="7" xfId="0" applyFont="1" applyBorder="1" applyAlignment="1">
      <alignment wrapText="1"/>
    </xf>
    <xf numFmtId="0" fontId="3" fillId="0" borderId="12" xfId="0" applyFont="1" applyBorder="1"/>
    <xf numFmtId="0" fontId="6" fillId="0" borderId="15" xfId="0" applyFont="1" applyBorder="1"/>
    <xf numFmtId="0" fontId="3" fillId="0" borderId="15" xfId="0" applyFont="1" applyBorder="1"/>
    <xf numFmtId="0" fontId="3" fillId="0" borderId="13" xfId="0" applyFont="1" applyBorder="1"/>
    <xf numFmtId="1" fontId="3" fillId="0" borderId="16" xfId="0" applyNumberFormat="1" applyFont="1" applyBorder="1"/>
    <xf numFmtId="165" fontId="3" fillId="0" borderId="9" xfId="0" applyNumberFormat="1" applyFont="1" applyBorder="1"/>
    <xf numFmtId="165" fontId="3" fillId="0" borderId="8" xfId="0" applyNumberFormat="1" applyFont="1" applyBorder="1"/>
    <xf numFmtId="1" fontId="3" fillId="0" borderId="0" xfId="0" applyNumberFormat="1" applyFont="1" applyBorder="1"/>
    <xf numFmtId="2" fontId="3" fillId="0" borderId="0" xfId="0" applyNumberFormat="1" applyFont="1" applyBorder="1"/>
    <xf numFmtId="0" fontId="3" fillId="0" borderId="0" xfId="0" applyFont="1"/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1" fontId="0" fillId="0" borderId="1" xfId="0" applyNumberFormat="1" applyBorder="1"/>
    <xf numFmtId="0" fontId="8" fillId="0" borderId="0" xfId="0" applyFont="1" applyAlignment="1">
      <alignment wrapText="1"/>
    </xf>
    <xf numFmtId="0" fontId="4" fillId="2" borderId="1" xfId="0" applyFont="1" applyFill="1" applyBorder="1" applyAlignment="1">
      <alignment wrapText="1"/>
    </xf>
    <xf numFmtId="0" fontId="8" fillId="0" borderId="1" xfId="0" applyFont="1" applyBorder="1"/>
    <xf numFmtId="166" fontId="3" fillId="0" borderId="1" xfId="0" applyNumberFormat="1" applyFont="1" applyBorder="1"/>
    <xf numFmtId="166" fontId="3" fillId="0" borderId="8" xfId="0" applyNumberFormat="1" applyFont="1" applyBorder="1"/>
    <xf numFmtId="164" fontId="3" fillId="0" borderId="17" xfId="0" applyNumberFormat="1" applyFont="1" applyBorder="1"/>
    <xf numFmtId="1" fontId="3" fillId="0" borderId="18" xfId="0" applyNumberFormat="1" applyFont="1" applyBorder="1"/>
    <xf numFmtId="167" fontId="0" fillId="0" borderId="1" xfId="0" applyNumberFormat="1" applyBorder="1"/>
    <xf numFmtId="167" fontId="0" fillId="0" borderId="0" xfId="0" applyNumberFormat="1"/>
    <xf numFmtId="167" fontId="2" fillId="0" borderId="0" xfId="0" applyNumberFormat="1" applyFont="1"/>
    <xf numFmtId="167" fontId="1" fillId="0" borderId="0" xfId="0" applyNumberFormat="1" applyFont="1" applyBorder="1"/>
    <xf numFmtId="167" fontId="0" fillId="0" borderId="0" xfId="0" applyNumberFormat="1" applyBorder="1"/>
    <xf numFmtId="167" fontId="5" fillId="0" borderId="0" xfId="0" applyNumberFormat="1" applyFont="1"/>
    <xf numFmtId="167" fontId="1" fillId="0" borderId="0" xfId="0" applyNumberFormat="1" applyFont="1"/>
    <xf numFmtId="167" fontId="4" fillId="2" borderId="2" xfId="0" applyNumberFormat="1" applyFont="1" applyFill="1" applyBorder="1" applyAlignment="1">
      <alignment horizontal="center" wrapText="1"/>
    </xf>
    <xf numFmtId="167" fontId="4" fillId="2" borderId="3" xfId="0" applyNumberFormat="1" applyFont="1" applyFill="1" applyBorder="1" applyAlignment="1">
      <alignment horizontal="center" wrapText="1"/>
    </xf>
    <xf numFmtId="167" fontId="4" fillId="2" borderId="4" xfId="0" applyNumberFormat="1" applyFont="1" applyFill="1" applyBorder="1" applyAlignment="1">
      <alignment horizontal="center" wrapText="1"/>
    </xf>
    <xf numFmtId="167" fontId="3" fillId="0" borderId="6" xfId="0" applyNumberFormat="1" applyFont="1" applyBorder="1"/>
    <xf numFmtId="167" fontId="3" fillId="0" borderId="1" xfId="0" applyNumberFormat="1" applyFont="1" applyBorder="1"/>
    <xf numFmtId="167" fontId="3" fillId="0" borderId="11" xfId="0" applyNumberFormat="1" applyFont="1" applyBorder="1"/>
    <xf numFmtId="167" fontId="3" fillId="0" borderId="7" xfId="0" applyNumberFormat="1" applyFont="1" applyBorder="1"/>
    <xf numFmtId="167" fontId="3" fillId="0" borderId="8" xfId="0" applyNumberFormat="1" applyFont="1" applyBorder="1"/>
    <xf numFmtId="167" fontId="3" fillId="0" borderId="12" xfId="0" applyNumberFormat="1" applyFont="1" applyBorder="1"/>
    <xf numFmtId="167" fontId="3" fillId="0" borderId="5" xfId="0" applyNumberFormat="1" applyFont="1" applyBorder="1"/>
    <xf numFmtId="167" fontId="3" fillId="0" borderId="9" xfId="0" applyNumberFormat="1" applyFont="1" applyBorder="1"/>
    <xf numFmtId="167" fontId="3" fillId="0" borderId="10" xfId="0" applyNumberFormat="1" applyFont="1" applyBorder="1"/>
    <xf numFmtId="167" fontId="3" fillId="0" borderId="15" xfId="0" applyNumberFormat="1" applyFont="1" applyBorder="1"/>
    <xf numFmtId="167" fontId="3" fillId="0" borderId="13" xfId="0" applyNumberFormat="1" applyFont="1" applyBorder="1"/>
    <xf numFmtId="167" fontId="3" fillId="0" borderId="16" xfId="0" applyNumberFormat="1" applyFont="1" applyBorder="1"/>
    <xf numFmtId="167" fontId="4" fillId="2" borderId="1" xfId="0" applyNumberFormat="1" applyFont="1" applyFill="1" applyBorder="1" applyAlignment="1">
      <alignment horizontal="center" wrapText="1"/>
    </xf>
    <xf numFmtId="167" fontId="4" fillId="2" borderId="1" xfId="0" applyNumberFormat="1" applyFont="1" applyFill="1" applyBorder="1" applyAlignment="1">
      <alignment horizontal="center" vertical="center" wrapText="1"/>
    </xf>
    <xf numFmtId="167" fontId="8" fillId="0" borderId="0" xfId="0" applyNumberFormat="1" applyFont="1" applyAlignment="1">
      <alignment wrapText="1"/>
    </xf>
    <xf numFmtId="167" fontId="4" fillId="2" borderId="1" xfId="0" applyNumberFormat="1" applyFont="1" applyFill="1" applyBorder="1" applyAlignment="1">
      <alignment wrapText="1"/>
    </xf>
    <xf numFmtId="167" fontId="8" fillId="0" borderId="1" xfId="0" applyNumberFormat="1" applyFont="1" applyBorder="1"/>
    <xf numFmtId="167" fontId="3" fillId="0" borderId="0" xfId="0" applyNumberFormat="1" applyFont="1"/>
    <xf numFmtId="167" fontId="3" fillId="0" borderId="19" xfId="0" applyNumberFormat="1" applyFont="1" applyBorder="1"/>
    <xf numFmtId="167" fontId="3" fillId="0" borderId="17" xfId="0" applyNumberFormat="1" applyFont="1" applyBorder="1"/>
    <xf numFmtId="167" fontId="3" fillId="0" borderId="20" xfId="0" applyNumberFormat="1" applyFont="1" applyBorder="1"/>
    <xf numFmtId="167" fontId="3" fillId="0" borderId="18" xfId="0" applyNumberFormat="1" applyFont="1" applyBorder="1"/>
    <xf numFmtId="9" fontId="0" fillId="0" borderId="0" xfId="0" applyNumberFormat="1"/>
    <xf numFmtId="9" fontId="0" fillId="0" borderId="0" xfId="0" applyNumberFormat="1" applyAlignment="1">
      <alignment horizontal="left" wrapText="1"/>
    </xf>
    <xf numFmtId="9" fontId="4" fillId="2" borderId="1" xfId="0" applyNumberFormat="1" applyFont="1" applyFill="1" applyBorder="1" applyAlignment="1">
      <alignment horizontal="center" wrapText="1"/>
    </xf>
    <xf numFmtId="9" fontId="0" fillId="0" borderId="1" xfId="0" applyNumberFormat="1" applyBorder="1"/>
    <xf numFmtId="9" fontId="4" fillId="2" borderId="1" xfId="0" applyNumberFormat="1" applyFont="1" applyFill="1" applyBorder="1" applyAlignment="1">
      <alignment wrapText="1"/>
    </xf>
    <xf numFmtId="9" fontId="8" fillId="0" borderId="1" xfId="0" applyNumberFormat="1" applyFont="1" applyBorder="1"/>
    <xf numFmtId="9" fontId="3" fillId="0" borderId="0" xfId="0" applyNumberFormat="1" applyFont="1"/>
    <xf numFmtId="9" fontId="2" fillId="0" borderId="0" xfId="0" applyNumberFormat="1" applyFont="1"/>
    <xf numFmtId="9" fontId="0" fillId="0" borderId="0" xfId="0" applyNumberFormat="1" applyBorder="1"/>
    <xf numFmtId="9" fontId="4" fillId="2" borderId="3" xfId="0" applyNumberFormat="1" applyFont="1" applyFill="1" applyBorder="1" applyAlignment="1">
      <alignment horizontal="center" wrapText="1"/>
    </xf>
    <xf numFmtId="9" fontId="3" fillId="0" borderId="9" xfId="0" applyNumberFormat="1" applyFont="1" applyBorder="1"/>
    <xf numFmtId="9" fontId="3" fillId="0" borderId="1" xfId="0" applyNumberFormat="1" applyFont="1" applyBorder="1"/>
    <xf numFmtId="9" fontId="3" fillId="0" borderId="8" xfId="0" applyNumberFormat="1" applyFont="1" applyBorder="1"/>
    <xf numFmtId="9" fontId="3" fillId="0" borderId="13" xfId="0" applyNumberFormat="1" applyFont="1" applyBorder="1"/>
    <xf numFmtId="9" fontId="8" fillId="0" borderId="0" xfId="0" applyNumberFormat="1" applyFont="1" applyAlignment="1">
      <alignment wrapText="1"/>
    </xf>
    <xf numFmtId="9" fontId="3" fillId="0" borderId="0" xfId="0" applyNumberFormat="1" applyFont="1" applyBorder="1"/>
    <xf numFmtId="167" fontId="1" fillId="0" borderId="0" xfId="0" applyNumberFormat="1" applyFont="1" applyFill="1" applyBorder="1"/>
    <xf numFmtId="167" fontId="3" fillId="0" borderId="0" xfId="0" applyNumberFormat="1" applyFont="1" applyBorder="1"/>
    <xf numFmtId="167" fontId="3" fillId="0" borderId="21" xfId="0" applyNumberFormat="1" applyFont="1" applyFill="1" applyBorder="1"/>
    <xf numFmtId="167" fontId="3" fillId="0" borderId="0" xfId="0" applyNumberFormat="1" applyFont="1" applyAlignment="1">
      <alignment horizontal="left"/>
    </xf>
    <xf numFmtId="9" fontId="7" fillId="0" borderId="0" xfId="0" applyNumberFormat="1" applyFont="1" applyAlignment="1">
      <alignment wrapText="1"/>
    </xf>
    <xf numFmtId="167" fontId="2" fillId="0" borderId="0" xfId="0" applyNumberFormat="1" applyFont="1" applyBorder="1"/>
    <xf numFmtId="167" fontId="5" fillId="0" borderId="0" xfId="0" applyNumberFormat="1" applyFont="1" applyBorder="1"/>
    <xf numFmtId="9" fontId="2" fillId="0" borderId="0" xfId="0" applyNumberFormat="1" applyFont="1" applyBorder="1"/>
    <xf numFmtId="9" fontId="0" fillId="0" borderId="0" xfId="0" applyNumberFormat="1" applyBorder="1" applyAlignment="1">
      <alignment horizontal="left" wrapText="1"/>
    </xf>
    <xf numFmtId="167" fontId="3" fillId="0" borderId="0" xfId="0" applyNumberFormat="1" applyFont="1" applyAlignment="1">
      <alignment wrapText="1"/>
    </xf>
    <xf numFmtId="9" fontId="7" fillId="0" borderId="0" xfId="0" applyNumberFormat="1" applyFont="1" applyBorder="1" applyAlignment="1">
      <alignment wrapText="1"/>
    </xf>
    <xf numFmtId="2" fontId="4" fillId="2" borderId="3" xfId="0" applyNumberFormat="1" applyFont="1" applyFill="1" applyBorder="1" applyAlignment="1">
      <alignment horizontal="center" wrapText="1"/>
    </xf>
    <xf numFmtId="2" fontId="0" fillId="0" borderId="0" xfId="0" applyNumberFormat="1"/>
    <xf numFmtId="2" fontId="3" fillId="0" borderId="18" xfId="0" applyNumberFormat="1" applyFont="1" applyBorder="1"/>
    <xf numFmtId="168" fontId="0" fillId="0" borderId="0" xfId="0" applyNumberFormat="1" applyAlignment="1">
      <alignment horizontal="left" wrapText="1"/>
    </xf>
    <xf numFmtId="4" fontId="0" fillId="0" borderId="0" xfId="0" applyNumberFormat="1"/>
    <xf numFmtId="4" fontId="0" fillId="0" borderId="0" xfId="0" applyNumberFormat="1" applyAlignment="1">
      <alignment horizontal="left" wrapText="1"/>
    </xf>
    <xf numFmtId="1" fontId="4" fillId="2" borderId="3" xfId="0" applyNumberFormat="1" applyFont="1" applyFill="1" applyBorder="1" applyAlignment="1">
      <alignment horizontal="center" wrapText="1"/>
    </xf>
    <xf numFmtId="1" fontId="0" fillId="0" borderId="0" xfId="0" applyNumberFormat="1"/>
    <xf numFmtId="166" fontId="4" fillId="2" borderId="3" xfId="0" applyNumberFormat="1" applyFont="1" applyFill="1" applyBorder="1" applyAlignment="1">
      <alignment horizontal="center" wrapText="1"/>
    </xf>
    <xf numFmtId="166" fontId="0" fillId="0" borderId="0" xfId="0" applyNumberFormat="1"/>
    <xf numFmtId="1" fontId="3" fillId="0" borderId="13" xfId="0" applyNumberFormat="1" applyFont="1" applyBorder="1"/>
    <xf numFmtId="1" fontId="0" fillId="0" borderId="0" xfId="0" applyNumberFormat="1" applyBorder="1"/>
    <xf numFmtId="1" fontId="7" fillId="0" borderId="0" xfId="0" applyNumberFormat="1" applyFont="1" applyBorder="1" applyAlignment="1">
      <alignment wrapText="1"/>
    </xf>
    <xf numFmtId="1" fontId="0" fillId="0" borderId="0" xfId="0" applyNumberFormat="1" applyAlignment="1">
      <alignment horizontal="left" wrapText="1"/>
    </xf>
    <xf numFmtId="1" fontId="3" fillId="0" borderId="0" xfId="0" applyNumberFormat="1" applyFont="1"/>
    <xf numFmtId="1" fontId="7" fillId="0" borderId="0" xfId="0" applyNumberFormat="1" applyFont="1" applyAlignment="1">
      <alignment wrapText="1"/>
    </xf>
    <xf numFmtId="1" fontId="3" fillId="0" borderId="22" xfId="0" applyNumberFormat="1" applyFont="1" applyFill="1" applyBorder="1"/>
    <xf numFmtId="0" fontId="0" fillId="0" borderId="18" xfId="0" applyFill="1" applyBorder="1"/>
    <xf numFmtId="169" fontId="3" fillId="0" borderId="9" xfId="0" applyNumberFormat="1" applyFont="1" applyBorder="1"/>
    <xf numFmtId="169" fontId="3" fillId="0" borderId="8" xfId="0" applyNumberFormat="1" applyFont="1" applyBorder="1"/>
    <xf numFmtId="170" fontId="3" fillId="0" borderId="9" xfId="0" applyNumberFormat="1" applyFont="1" applyBorder="1"/>
    <xf numFmtId="170" fontId="3" fillId="0" borderId="8" xfId="0" applyNumberFormat="1" applyFont="1" applyBorder="1"/>
    <xf numFmtId="0" fontId="9" fillId="0" borderId="0" xfId="0" applyFont="1"/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6"/>
  <sheetViews>
    <sheetView topLeftCell="A35" zoomScale="75" workbookViewId="0">
      <selection activeCell="I45" sqref="I45"/>
    </sheetView>
  </sheetViews>
  <sheetFormatPr defaultRowHeight="12.5" x14ac:dyDescent="0.25"/>
  <sheetData>
    <row r="1" spans="1:10" ht="15.5" x14ac:dyDescent="0.35">
      <c r="D1" s="2" t="s">
        <v>0</v>
      </c>
      <c r="E1" s="2"/>
    </row>
    <row r="2" spans="1:10" ht="15.5" x14ac:dyDescent="0.35">
      <c r="D2" s="2" t="s">
        <v>1</v>
      </c>
      <c r="E2" s="2"/>
    </row>
    <row r="4" spans="1:10" ht="13" x14ac:dyDescent="0.3">
      <c r="A4" s="9" t="s">
        <v>2</v>
      </c>
      <c r="B4" s="3" t="s">
        <v>3</v>
      </c>
      <c r="C4" s="3" t="s">
        <v>4</v>
      </c>
      <c r="D4" s="3"/>
      <c r="E4" s="3"/>
      <c r="F4" s="9" t="s">
        <v>5</v>
      </c>
      <c r="G4" s="3" t="s">
        <v>6</v>
      </c>
      <c r="H4" s="3"/>
      <c r="I4" s="3"/>
      <c r="J4" s="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3" x14ac:dyDescent="0.3">
      <c r="A6" s="9" t="s">
        <v>7</v>
      </c>
      <c r="B6" s="4"/>
      <c r="C6" s="3">
        <v>58837</v>
      </c>
      <c r="D6" s="3"/>
      <c r="E6" s="9" t="s">
        <v>8</v>
      </c>
      <c r="F6" s="3"/>
      <c r="G6" s="3"/>
      <c r="H6" s="4">
        <v>40323</v>
      </c>
      <c r="I6" s="3"/>
      <c r="J6" s="3"/>
    </row>
    <row r="8" spans="1:10" ht="14" x14ac:dyDescent="0.3">
      <c r="A8" s="8" t="s">
        <v>9</v>
      </c>
    </row>
    <row r="9" spans="1:10" ht="13.5" thickBot="1" x14ac:dyDescent="0.35">
      <c r="A9" s="1" t="s">
        <v>10</v>
      </c>
    </row>
    <row r="10" spans="1:10" ht="21.5" thickBot="1" x14ac:dyDescent="0.3">
      <c r="A10" s="5" t="s">
        <v>11</v>
      </c>
      <c r="B10" s="6" t="s">
        <v>12</v>
      </c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 t="s">
        <v>20</v>
      </c>
    </row>
    <row r="11" spans="1:10" x14ac:dyDescent="0.25">
      <c r="A11" s="10" t="s">
        <v>21</v>
      </c>
      <c r="B11" s="15"/>
      <c r="C11" s="15"/>
      <c r="D11" s="24"/>
      <c r="E11" s="15">
        <f t="shared" ref="E11:E17" si="0">C11*D11</f>
        <v>0</v>
      </c>
      <c r="F11" s="21"/>
      <c r="G11" s="15">
        <f t="shared" ref="G11:G17" si="1">E11*F11</f>
        <v>0</v>
      </c>
      <c r="H11" s="21"/>
      <c r="I11" s="15"/>
      <c r="J11" s="16">
        <f t="shared" ref="J11:J17" si="2">G11*H11*I11</f>
        <v>0</v>
      </c>
    </row>
    <row r="12" spans="1:10" x14ac:dyDescent="0.25">
      <c r="A12" s="11" t="s">
        <v>22</v>
      </c>
      <c r="B12" s="17"/>
      <c r="C12" s="17"/>
      <c r="D12" s="25"/>
      <c r="E12" s="17">
        <f t="shared" si="0"/>
        <v>0</v>
      </c>
      <c r="F12" s="22"/>
      <c r="G12" s="17">
        <f t="shared" si="1"/>
        <v>0</v>
      </c>
      <c r="H12" s="22"/>
      <c r="I12" s="17"/>
      <c r="J12" s="18">
        <f t="shared" si="2"/>
        <v>0</v>
      </c>
    </row>
    <row r="13" spans="1:10" x14ac:dyDescent="0.25">
      <c r="A13" s="11" t="s">
        <v>23</v>
      </c>
      <c r="B13" s="17"/>
      <c r="C13" s="17"/>
      <c r="D13" s="25"/>
      <c r="E13" s="17">
        <f t="shared" si="0"/>
        <v>0</v>
      </c>
      <c r="F13" s="22"/>
      <c r="G13" s="17">
        <f t="shared" si="1"/>
        <v>0</v>
      </c>
      <c r="H13" s="22"/>
      <c r="I13" s="17"/>
      <c r="J13" s="18">
        <f t="shared" si="2"/>
        <v>0</v>
      </c>
    </row>
    <row r="14" spans="1:10" x14ac:dyDescent="0.25">
      <c r="A14" s="11"/>
      <c r="B14" s="17"/>
      <c r="C14" s="17"/>
      <c r="D14" s="25"/>
      <c r="E14" s="17">
        <f t="shared" si="0"/>
        <v>0</v>
      </c>
      <c r="F14" s="22"/>
      <c r="G14" s="17">
        <f t="shared" si="1"/>
        <v>0</v>
      </c>
      <c r="H14" s="22"/>
      <c r="I14" s="17"/>
      <c r="J14" s="18">
        <f t="shared" si="2"/>
        <v>0</v>
      </c>
    </row>
    <row r="15" spans="1:10" x14ac:dyDescent="0.25">
      <c r="A15" s="11"/>
      <c r="B15" s="17"/>
      <c r="C15" s="17"/>
      <c r="D15" s="25"/>
      <c r="E15" s="17">
        <f t="shared" si="0"/>
        <v>0</v>
      </c>
      <c r="F15" s="22"/>
      <c r="G15" s="17">
        <f t="shared" si="1"/>
        <v>0</v>
      </c>
      <c r="H15" s="22"/>
      <c r="I15" s="17"/>
      <c r="J15" s="18">
        <f t="shared" si="2"/>
        <v>0</v>
      </c>
    </row>
    <row r="16" spans="1:10" x14ac:dyDescent="0.25">
      <c r="A16" s="11"/>
      <c r="B16" s="17"/>
      <c r="C16" s="17"/>
      <c r="D16" s="25"/>
      <c r="E16" s="17">
        <f t="shared" si="0"/>
        <v>0</v>
      </c>
      <c r="F16" s="22"/>
      <c r="G16" s="17">
        <f t="shared" si="1"/>
        <v>0</v>
      </c>
      <c r="H16" s="22"/>
      <c r="I16" s="17"/>
      <c r="J16" s="18">
        <f t="shared" si="2"/>
        <v>0</v>
      </c>
    </row>
    <row r="17" spans="1:10" x14ac:dyDescent="0.25">
      <c r="A17" s="11"/>
      <c r="B17" s="17"/>
      <c r="C17" s="17"/>
      <c r="D17" s="25"/>
      <c r="E17" s="17">
        <f t="shared" si="0"/>
        <v>0</v>
      </c>
      <c r="F17" s="22"/>
      <c r="G17" s="17">
        <f t="shared" si="1"/>
        <v>0</v>
      </c>
      <c r="H17" s="22"/>
      <c r="I17" s="17"/>
      <c r="J17" s="18">
        <f t="shared" si="2"/>
        <v>0</v>
      </c>
    </row>
    <row r="18" spans="1:10" ht="13" thickBot="1" x14ac:dyDescent="0.3">
      <c r="A18" s="13" t="s">
        <v>24</v>
      </c>
      <c r="B18" s="19">
        <f>SUM(B11:B17)</f>
        <v>0</v>
      </c>
      <c r="C18" s="19">
        <f>SUM(C11:C17)</f>
        <v>0</v>
      </c>
      <c r="D18" s="23"/>
      <c r="E18" s="19">
        <f>SUM(E11:E17)</f>
        <v>0</v>
      </c>
      <c r="F18" s="23"/>
      <c r="G18" s="19">
        <f>SUM(G11:G17)</f>
        <v>0</v>
      </c>
      <c r="H18" s="23"/>
      <c r="I18" s="19"/>
      <c r="J18" s="20">
        <f>SUM(J11:J17)</f>
        <v>0</v>
      </c>
    </row>
    <row r="20" spans="1:10" ht="13.5" thickBot="1" x14ac:dyDescent="0.35">
      <c r="A20" s="1" t="s">
        <v>25</v>
      </c>
    </row>
    <row r="21" spans="1:10" ht="32" thickBot="1" x14ac:dyDescent="0.3">
      <c r="A21" s="5" t="s">
        <v>26</v>
      </c>
      <c r="B21" s="6" t="s">
        <v>13</v>
      </c>
      <c r="C21" s="6" t="s">
        <v>27</v>
      </c>
      <c r="D21" s="6" t="s">
        <v>14</v>
      </c>
      <c r="E21" s="6" t="s">
        <v>15</v>
      </c>
      <c r="F21" s="6" t="s">
        <v>16</v>
      </c>
      <c r="G21" s="6" t="s">
        <v>17</v>
      </c>
      <c r="H21" s="6" t="s">
        <v>18</v>
      </c>
      <c r="I21" s="6" t="s">
        <v>19</v>
      </c>
      <c r="J21" s="7" t="s">
        <v>20</v>
      </c>
    </row>
    <row r="22" spans="1:10" x14ac:dyDescent="0.25">
      <c r="A22" s="10" t="s">
        <v>28</v>
      </c>
      <c r="B22" s="15"/>
      <c r="C22" s="15"/>
      <c r="D22" s="24"/>
      <c r="E22" s="15">
        <f t="shared" ref="E22:E28" si="3">C22*D22</f>
        <v>0</v>
      </c>
      <c r="F22" s="21"/>
      <c r="G22" s="15">
        <f t="shared" ref="G22:G28" si="4">E22*F22</f>
        <v>0</v>
      </c>
      <c r="H22" s="21"/>
      <c r="I22" s="15"/>
      <c r="J22" s="16">
        <f t="shared" ref="J22:J28" si="5">G22*H22*I22</f>
        <v>0</v>
      </c>
    </row>
    <row r="23" spans="1:10" x14ac:dyDescent="0.25">
      <c r="A23" s="11" t="s">
        <v>22</v>
      </c>
      <c r="B23" s="17"/>
      <c r="C23" s="17"/>
      <c r="D23" s="25"/>
      <c r="E23" s="17">
        <f t="shared" si="3"/>
        <v>0</v>
      </c>
      <c r="F23" s="22"/>
      <c r="G23" s="17">
        <f t="shared" si="4"/>
        <v>0</v>
      </c>
      <c r="H23" s="22"/>
      <c r="I23" s="17"/>
      <c r="J23" s="18">
        <f t="shared" si="5"/>
        <v>0</v>
      </c>
    </row>
    <row r="24" spans="1:10" x14ac:dyDescent="0.25">
      <c r="A24" s="11" t="s">
        <v>23</v>
      </c>
      <c r="B24" s="17"/>
      <c r="C24" s="17"/>
      <c r="D24" s="25"/>
      <c r="E24" s="17">
        <f t="shared" si="3"/>
        <v>0</v>
      </c>
      <c r="F24" s="22"/>
      <c r="G24" s="17">
        <f t="shared" si="4"/>
        <v>0</v>
      </c>
      <c r="H24" s="22"/>
      <c r="I24" s="17"/>
      <c r="J24" s="18">
        <f t="shared" si="5"/>
        <v>0</v>
      </c>
    </row>
    <row r="25" spans="1:10" x14ac:dyDescent="0.25">
      <c r="A25" s="11"/>
      <c r="B25" s="17"/>
      <c r="C25" s="17"/>
      <c r="D25" s="25"/>
      <c r="E25" s="17">
        <f t="shared" si="3"/>
        <v>0</v>
      </c>
      <c r="F25" s="22"/>
      <c r="G25" s="17">
        <f t="shared" si="4"/>
        <v>0</v>
      </c>
      <c r="H25" s="22"/>
      <c r="I25" s="17"/>
      <c r="J25" s="18">
        <f t="shared" si="5"/>
        <v>0</v>
      </c>
    </row>
    <row r="26" spans="1:10" x14ac:dyDescent="0.25">
      <c r="A26" s="11"/>
      <c r="B26" s="17"/>
      <c r="C26" s="17"/>
      <c r="D26" s="25"/>
      <c r="E26" s="17">
        <f t="shared" si="3"/>
        <v>0</v>
      </c>
      <c r="F26" s="22"/>
      <c r="G26" s="17">
        <f t="shared" si="4"/>
        <v>0</v>
      </c>
      <c r="H26" s="22"/>
      <c r="I26" s="17"/>
      <c r="J26" s="18">
        <f t="shared" si="5"/>
        <v>0</v>
      </c>
    </row>
    <row r="27" spans="1:10" x14ac:dyDescent="0.25">
      <c r="A27" s="11"/>
      <c r="B27" s="17"/>
      <c r="C27" s="17"/>
      <c r="D27" s="25"/>
      <c r="E27" s="17">
        <f t="shared" si="3"/>
        <v>0</v>
      </c>
      <c r="F27" s="22"/>
      <c r="G27" s="17">
        <f t="shared" si="4"/>
        <v>0</v>
      </c>
      <c r="H27" s="22"/>
      <c r="I27" s="17"/>
      <c r="J27" s="18">
        <f t="shared" si="5"/>
        <v>0</v>
      </c>
    </row>
    <row r="28" spans="1:10" x14ac:dyDescent="0.25">
      <c r="A28" s="11"/>
      <c r="B28" s="17"/>
      <c r="C28" s="17"/>
      <c r="D28" s="25"/>
      <c r="E28" s="17">
        <f t="shared" si="3"/>
        <v>0</v>
      </c>
      <c r="F28" s="22"/>
      <c r="G28" s="17">
        <f t="shared" si="4"/>
        <v>0</v>
      </c>
      <c r="H28" s="22"/>
      <c r="I28" s="17"/>
      <c r="J28" s="18">
        <f t="shared" si="5"/>
        <v>0</v>
      </c>
    </row>
    <row r="29" spans="1:10" ht="13" thickBot="1" x14ac:dyDescent="0.3">
      <c r="A29" s="13" t="s">
        <v>24</v>
      </c>
      <c r="B29" s="19">
        <f>SUM(B22:B28)</f>
        <v>0</v>
      </c>
      <c r="C29" s="19">
        <f>SUM(C22:C28)</f>
        <v>0</v>
      </c>
      <c r="D29" s="23"/>
      <c r="E29" s="19">
        <f>SUM(E22:E28)</f>
        <v>0</v>
      </c>
      <c r="F29" s="23"/>
      <c r="G29" s="19">
        <f>SUM(G22:G28)</f>
        <v>0</v>
      </c>
      <c r="H29" s="23"/>
      <c r="I29" s="19"/>
      <c r="J29" s="20">
        <f>SUM(J22:J28)</f>
        <v>0</v>
      </c>
    </row>
    <row r="31" spans="1:10" ht="14.5" thickBot="1" x14ac:dyDescent="0.35">
      <c r="A31" s="8" t="s">
        <v>29</v>
      </c>
    </row>
    <row r="32" spans="1:10" ht="32" thickBot="1" x14ac:dyDescent="0.3">
      <c r="A32" s="5" t="s">
        <v>30</v>
      </c>
      <c r="B32" s="6" t="s">
        <v>20</v>
      </c>
      <c r="C32" s="6" t="s">
        <v>31</v>
      </c>
      <c r="D32" s="6" t="s">
        <v>32</v>
      </c>
      <c r="E32" s="6" t="s">
        <v>33</v>
      </c>
      <c r="F32" s="6" t="s">
        <v>34</v>
      </c>
      <c r="G32" s="6" t="s">
        <v>35</v>
      </c>
      <c r="H32" s="6" t="s">
        <v>36</v>
      </c>
      <c r="I32" s="6" t="s">
        <v>37</v>
      </c>
      <c r="J32" s="7" t="s">
        <v>38</v>
      </c>
    </row>
    <row r="33" spans="1:15" x14ac:dyDescent="0.25">
      <c r="A33" s="10" t="s">
        <v>10</v>
      </c>
      <c r="B33" s="15">
        <f>J18</f>
        <v>0</v>
      </c>
      <c r="C33" s="39">
        <v>1</v>
      </c>
      <c r="D33" s="39">
        <v>1</v>
      </c>
      <c r="E33" s="39">
        <v>1</v>
      </c>
      <c r="F33" s="39">
        <v>1</v>
      </c>
      <c r="G33" s="39">
        <v>1</v>
      </c>
      <c r="H33" s="39">
        <v>1</v>
      </c>
      <c r="I33" s="39">
        <v>1</v>
      </c>
      <c r="J33" s="16">
        <f>B33*C33*D33*E33*F33*G33*H33*I33</f>
        <v>0</v>
      </c>
    </row>
    <row r="34" spans="1:15" ht="13" thickBot="1" x14ac:dyDescent="0.3">
      <c r="A34" s="13" t="s">
        <v>25</v>
      </c>
      <c r="B34" s="19">
        <f>J29</f>
        <v>0</v>
      </c>
      <c r="C34" s="40">
        <v>1</v>
      </c>
      <c r="D34" s="40">
        <v>1</v>
      </c>
      <c r="E34" s="40">
        <v>1</v>
      </c>
      <c r="F34" s="40">
        <v>1</v>
      </c>
      <c r="G34" s="40">
        <v>1</v>
      </c>
      <c r="H34" s="40">
        <v>1</v>
      </c>
      <c r="I34" s="40">
        <v>1</v>
      </c>
      <c r="J34" s="20">
        <f>B34*C34*D34*E34*F34*G34*H34*I34</f>
        <v>0</v>
      </c>
    </row>
    <row r="35" spans="1:15" ht="13" thickBot="1" x14ac:dyDescent="0.3">
      <c r="A35" s="36" t="s">
        <v>39</v>
      </c>
      <c r="B35" s="37"/>
      <c r="C35" s="37"/>
      <c r="D35" s="37"/>
      <c r="E35" s="37"/>
      <c r="F35" s="37"/>
      <c r="G35" s="37"/>
      <c r="H35" s="37"/>
      <c r="I35" s="37"/>
      <c r="J35" s="38">
        <f>SUM(J33:J34)</f>
        <v>0</v>
      </c>
    </row>
    <row r="37" spans="1:15" ht="15.5" x14ac:dyDescent="0.35">
      <c r="E37" s="2" t="s">
        <v>40</v>
      </c>
      <c r="F37" s="1"/>
    </row>
    <row r="39" spans="1:15" ht="13" x14ac:dyDescent="0.3">
      <c r="A39" s="1" t="s">
        <v>41</v>
      </c>
      <c r="C39" s="3" t="s">
        <v>4</v>
      </c>
      <c r="G39" s="1" t="s">
        <v>42</v>
      </c>
      <c r="H39" t="s">
        <v>6</v>
      </c>
    </row>
    <row r="42" spans="1:15" ht="42" x14ac:dyDescent="0.25">
      <c r="A42" s="44" t="s">
        <v>43</v>
      </c>
      <c r="B42" s="44" t="s">
        <v>38</v>
      </c>
      <c r="C42" s="44" t="s">
        <v>44</v>
      </c>
      <c r="D42" s="44" t="s">
        <v>45</v>
      </c>
      <c r="E42" s="44" t="s">
        <v>46</v>
      </c>
      <c r="F42" s="44" t="s">
        <v>47</v>
      </c>
      <c r="G42" s="45" t="s">
        <v>48</v>
      </c>
      <c r="H42" s="44" t="s">
        <v>49</v>
      </c>
      <c r="I42" s="44" t="s">
        <v>50</v>
      </c>
      <c r="J42" s="44" t="s">
        <v>51</v>
      </c>
      <c r="K42" s="44" t="s">
        <v>52</v>
      </c>
      <c r="L42" s="44" t="s">
        <v>53</v>
      </c>
      <c r="M42" s="44" t="s">
        <v>46</v>
      </c>
      <c r="N42" s="46"/>
      <c r="O42" s="46"/>
    </row>
    <row r="43" spans="1:15" x14ac:dyDescent="0.25">
      <c r="A43" s="4" t="s">
        <v>10</v>
      </c>
      <c r="B43" s="4" t="s">
        <v>3</v>
      </c>
      <c r="C43" s="4" t="s">
        <v>3</v>
      </c>
      <c r="D43" s="4" t="s">
        <v>3</v>
      </c>
      <c r="E43" s="47" t="e">
        <f>C43*B43</f>
        <v>#VALUE!</v>
      </c>
      <c r="F43" s="47" t="e">
        <f>D43*B43</f>
        <v>#VALUE!</v>
      </c>
      <c r="G43" s="4" t="s">
        <v>3</v>
      </c>
      <c r="H43" s="47">
        <v>778</v>
      </c>
      <c r="I43" s="47">
        <v>710</v>
      </c>
      <c r="J43" s="4" t="s">
        <v>3</v>
      </c>
      <c r="K43" s="47" t="e">
        <f>J43*I43</f>
        <v>#VALUE!</v>
      </c>
      <c r="L43" s="47" t="e">
        <f>I43-K43</f>
        <v>#VALUE!</v>
      </c>
      <c r="M43" s="47" t="e">
        <f>E43-G43</f>
        <v>#VALUE!</v>
      </c>
    </row>
    <row r="44" spans="1:15" x14ac:dyDescent="0.25">
      <c r="A44" s="4" t="s">
        <v>25</v>
      </c>
      <c r="B44" s="4" t="s">
        <v>3</v>
      </c>
      <c r="C44" s="4" t="s">
        <v>3</v>
      </c>
      <c r="D44" s="4" t="s">
        <v>3</v>
      </c>
      <c r="E44" s="47" t="e">
        <f>C44*B44</f>
        <v>#VALUE!</v>
      </c>
      <c r="F44" s="47" t="e">
        <f>D44*B44</f>
        <v>#VALUE!</v>
      </c>
      <c r="G44" s="4" t="s">
        <v>3</v>
      </c>
      <c r="H44" s="47">
        <v>255</v>
      </c>
      <c r="I44" s="47">
        <v>482</v>
      </c>
      <c r="J44" s="4" t="s">
        <v>3</v>
      </c>
      <c r="K44" s="47" t="e">
        <f>J44*I44</f>
        <v>#VALUE!</v>
      </c>
      <c r="L44" s="47" t="e">
        <f>I44-K44</f>
        <v>#VALUE!</v>
      </c>
      <c r="M44" s="47" t="e">
        <f>E44-G44</f>
        <v>#VALUE!</v>
      </c>
    </row>
    <row r="45" spans="1:15" x14ac:dyDescent="0.25">
      <c r="A45" s="4" t="s">
        <v>54</v>
      </c>
      <c r="B45" s="4" t="s">
        <v>3</v>
      </c>
      <c r="C45" s="4" t="s">
        <v>3</v>
      </c>
      <c r="D45" s="4" t="s">
        <v>3</v>
      </c>
      <c r="E45" s="47" t="e">
        <f>C45*B45</f>
        <v>#VALUE!</v>
      </c>
      <c r="F45" s="47" t="e">
        <f>D45*B45</f>
        <v>#VALUE!</v>
      </c>
      <c r="G45" s="4" t="s">
        <v>3</v>
      </c>
      <c r="H45" s="47" t="s">
        <v>3</v>
      </c>
      <c r="I45" s="47" t="e">
        <f>F45-H45</f>
        <v>#VALUE!</v>
      </c>
      <c r="J45" s="4" t="s">
        <v>3</v>
      </c>
      <c r="K45" s="47" t="e">
        <f>J45*I45</f>
        <v>#VALUE!</v>
      </c>
      <c r="L45" s="47" t="e">
        <f>I45-K45</f>
        <v>#VALUE!</v>
      </c>
      <c r="M45" s="47" t="e">
        <f>E45-G45</f>
        <v>#VALUE!</v>
      </c>
    </row>
    <row r="46" spans="1:15" x14ac:dyDescent="0.25">
      <c r="A46" s="4"/>
      <c r="B46" s="4"/>
      <c r="C46" s="4"/>
      <c r="D46" s="4"/>
      <c r="E46" s="47">
        <f>C46*B46</f>
        <v>0</v>
      </c>
      <c r="F46" s="47">
        <f>D46*B46</f>
        <v>0</v>
      </c>
      <c r="G46" s="4"/>
      <c r="H46" s="4"/>
      <c r="I46" s="47">
        <f>F46-H46</f>
        <v>0</v>
      </c>
      <c r="J46" s="4"/>
      <c r="K46" s="47">
        <f>J46*I46</f>
        <v>0</v>
      </c>
      <c r="L46" s="47">
        <f>I46-K46</f>
        <v>0</v>
      </c>
      <c r="M46" s="47">
        <f>E46-G46</f>
        <v>0</v>
      </c>
    </row>
    <row r="49" spans="1:16" ht="13" x14ac:dyDescent="0.3">
      <c r="A49" s="1" t="s">
        <v>55</v>
      </c>
      <c r="B49" s="48" t="s">
        <v>3</v>
      </c>
      <c r="C49" s="48" t="s">
        <v>3</v>
      </c>
      <c r="D49" t="s">
        <v>56</v>
      </c>
      <c r="E49" t="s">
        <v>3</v>
      </c>
    </row>
    <row r="50" spans="1:16" ht="21" x14ac:dyDescent="0.25">
      <c r="A50" s="49" t="s">
        <v>30</v>
      </c>
      <c r="B50" s="49" t="s">
        <v>57</v>
      </c>
      <c r="C50" s="49" t="s">
        <v>58</v>
      </c>
      <c r="D50" s="49" t="s">
        <v>59</v>
      </c>
      <c r="E50" s="49" t="s">
        <v>60</v>
      </c>
      <c r="F50" s="49" t="s">
        <v>61</v>
      </c>
      <c r="G50" s="49" t="s">
        <v>62</v>
      </c>
      <c r="H50" s="49" t="s">
        <v>63</v>
      </c>
      <c r="I50" s="49" t="s">
        <v>64</v>
      </c>
      <c r="J50" s="49" t="s">
        <v>65</v>
      </c>
      <c r="K50" s="49" t="s">
        <v>66</v>
      </c>
      <c r="L50" s="49" t="s">
        <v>67</v>
      </c>
      <c r="M50" s="49" t="s">
        <v>68</v>
      </c>
      <c r="N50" s="49" t="s">
        <v>69</v>
      </c>
      <c r="O50" s="49" t="s">
        <v>70</v>
      </c>
      <c r="P50" s="49" t="s">
        <v>71</v>
      </c>
    </row>
    <row r="51" spans="1:16" x14ac:dyDescent="0.25">
      <c r="A51" s="50" t="s">
        <v>10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4"/>
    </row>
    <row r="52" spans="1:16" x14ac:dyDescent="0.25">
      <c r="A52" s="50" t="s">
        <v>72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4"/>
    </row>
    <row r="53" spans="1:16" x14ac:dyDescent="0.25">
      <c r="A53" s="50" t="s">
        <v>73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4"/>
    </row>
    <row r="56" spans="1:16" x14ac:dyDescent="0.25">
      <c r="A56" s="43" t="s">
        <v>74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6" x14ac:dyDescent="0.25">
      <c r="A57" s="43" t="s">
        <v>75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6" x14ac:dyDescent="0.25">
      <c r="A58" s="43" t="s">
        <v>76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6" x14ac:dyDescent="0.25">
      <c r="A59" s="43" t="s">
        <v>77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6" x14ac:dyDescent="0.25">
      <c r="A60" s="43" t="s">
        <v>78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6" x14ac:dyDescent="0.25">
      <c r="A61" s="43" t="s">
        <v>79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1:16" x14ac:dyDescent="0.25">
      <c r="A62" s="43" t="s">
        <v>80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</row>
    <row r="63" spans="1:16" x14ac:dyDescent="0.25">
      <c r="A63" s="43" t="s">
        <v>81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</row>
    <row r="64" spans="1:16" x14ac:dyDescent="0.25">
      <c r="A64" s="43" t="s">
        <v>82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</row>
    <row r="65" spans="1:12" x14ac:dyDescent="0.25">
      <c r="A65" s="43" t="s">
        <v>83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</row>
    <row r="66" spans="1:12" x14ac:dyDescent="0.25">
      <c r="A66" s="43" t="s">
        <v>84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</row>
  </sheetData>
  <phoneticPr fontId="0" type="noConversion"/>
  <pageMargins left="0.75" right="0.75" top="1" bottom="1" header="0.5" footer="0.5"/>
  <pageSetup scale="85" orientation="landscape" horizontalDpi="4294967292" verticalDpi="360" r:id="rId1"/>
  <headerFooter alignWithMargins="0">
    <oddHeader>&amp;A</oddHeader>
    <oddFooter>Page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67"/>
  <sheetViews>
    <sheetView topLeftCell="A35" zoomScale="75" workbookViewId="0">
      <selection activeCell="H45" sqref="H45"/>
    </sheetView>
  </sheetViews>
  <sheetFormatPr defaultRowHeight="12.5" x14ac:dyDescent="0.25"/>
  <sheetData>
    <row r="1" spans="1:14" ht="15.5" x14ac:dyDescent="0.35">
      <c r="D1" s="2" t="s">
        <v>0</v>
      </c>
      <c r="E1" s="2"/>
    </row>
    <row r="2" spans="1:14" ht="15.5" x14ac:dyDescent="0.35">
      <c r="D2" s="2" t="s">
        <v>1</v>
      </c>
      <c r="E2" s="2"/>
    </row>
    <row r="4" spans="1:14" ht="13" x14ac:dyDescent="0.3">
      <c r="A4" s="9" t="s">
        <v>2</v>
      </c>
      <c r="B4" s="3" t="s">
        <v>3</v>
      </c>
      <c r="C4" s="3" t="s">
        <v>140</v>
      </c>
      <c r="D4" s="3"/>
      <c r="E4" s="3"/>
      <c r="F4" s="9" t="s">
        <v>5</v>
      </c>
      <c r="G4" s="3" t="s">
        <v>6</v>
      </c>
      <c r="H4" s="3"/>
      <c r="I4" s="3"/>
      <c r="J4" s="3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4" ht="13" x14ac:dyDescent="0.3">
      <c r="A6" s="9" t="s">
        <v>7</v>
      </c>
      <c r="B6" s="4">
        <v>53540</v>
      </c>
      <c r="C6" s="3"/>
      <c r="D6" s="3"/>
      <c r="E6" s="9" t="s">
        <v>8</v>
      </c>
      <c r="F6" s="3"/>
      <c r="G6" s="3"/>
      <c r="H6" s="4"/>
      <c r="I6" s="3">
        <v>27536</v>
      </c>
      <c r="J6" s="3"/>
    </row>
    <row r="8" spans="1:14" ht="14" x14ac:dyDescent="0.3">
      <c r="A8" s="8" t="s">
        <v>9</v>
      </c>
    </row>
    <row r="9" spans="1:14" ht="13.5" thickBot="1" x14ac:dyDescent="0.35">
      <c r="A9" s="1" t="s">
        <v>10</v>
      </c>
    </row>
    <row r="10" spans="1:14" ht="32" thickBot="1" x14ac:dyDescent="0.3">
      <c r="A10" s="5" t="s">
        <v>26</v>
      </c>
      <c r="B10" s="6" t="s">
        <v>13</v>
      </c>
      <c r="C10" s="6" t="s">
        <v>27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 t="s">
        <v>20</v>
      </c>
      <c r="L10" t="s">
        <v>87</v>
      </c>
      <c r="M10" t="s">
        <v>88</v>
      </c>
      <c r="N10" t="s">
        <v>89</v>
      </c>
    </row>
    <row r="11" spans="1:14" x14ac:dyDescent="0.25">
      <c r="A11" s="10" t="s">
        <v>28</v>
      </c>
      <c r="B11" s="15"/>
      <c r="C11" s="15"/>
      <c r="D11" s="24"/>
      <c r="E11" s="15">
        <f t="shared" ref="E11:E17" si="0">C11*D11</f>
        <v>0</v>
      </c>
      <c r="F11" s="21"/>
      <c r="G11" s="15">
        <f t="shared" ref="G11:G17" si="1">E11*F11</f>
        <v>0</v>
      </c>
      <c r="H11" s="21"/>
      <c r="I11" s="15"/>
      <c r="J11" s="16">
        <f t="shared" ref="J11:J17" si="2">G11*H11*I11</f>
        <v>0</v>
      </c>
      <c r="N11">
        <f>L11*M11*5280/43560</f>
        <v>0</v>
      </c>
    </row>
    <row r="12" spans="1:14" x14ac:dyDescent="0.25">
      <c r="A12" s="11" t="s">
        <v>22</v>
      </c>
      <c r="B12" s="17"/>
      <c r="C12" s="17"/>
      <c r="D12" s="25"/>
      <c r="E12" s="17">
        <f t="shared" si="0"/>
        <v>0</v>
      </c>
      <c r="F12" s="22"/>
      <c r="G12" s="17">
        <f t="shared" si="1"/>
        <v>0</v>
      </c>
      <c r="H12" s="22"/>
      <c r="I12" s="17"/>
      <c r="J12" s="18">
        <f t="shared" si="2"/>
        <v>0</v>
      </c>
    </row>
    <row r="13" spans="1:14" x14ac:dyDescent="0.25">
      <c r="A13" s="11" t="s">
        <v>141</v>
      </c>
      <c r="B13" s="17"/>
      <c r="C13" s="17">
        <v>275</v>
      </c>
      <c r="D13" s="25"/>
      <c r="E13" s="17">
        <f t="shared" si="0"/>
        <v>0</v>
      </c>
      <c r="F13" s="22"/>
      <c r="G13" s="17">
        <f t="shared" si="1"/>
        <v>0</v>
      </c>
      <c r="H13" s="22"/>
      <c r="I13" s="17"/>
      <c r="J13" s="18">
        <f t="shared" si="2"/>
        <v>0</v>
      </c>
    </row>
    <row r="14" spans="1:14" x14ac:dyDescent="0.25">
      <c r="A14" s="11" t="s">
        <v>136</v>
      </c>
      <c r="B14" s="17"/>
      <c r="C14" s="17">
        <v>9487</v>
      </c>
      <c r="D14" s="25"/>
      <c r="E14" s="17">
        <f t="shared" si="0"/>
        <v>0</v>
      </c>
      <c r="F14" s="22"/>
      <c r="G14" s="17">
        <f t="shared" si="1"/>
        <v>0</v>
      </c>
      <c r="H14" s="22"/>
      <c r="I14" s="17"/>
      <c r="J14" s="18">
        <f t="shared" si="2"/>
        <v>0</v>
      </c>
    </row>
    <row r="15" spans="1:14" x14ac:dyDescent="0.25">
      <c r="A15" s="11" t="s">
        <v>110</v>
      </c>
      <c r="B15" s="17"/>
      <c r="C15" s="17">
        <v>16191</v>
      </c>
      <c r="D15" s="25"/>
      <c r="E15" s="17">
        <f t="shared" si="0"/>
        <v>0</v>
      </c>
      <c r="F15" s="22"/>
      <c r="G15" s="17">
        <f t="shared" si="1"/>
        <v>0</v>
      </c>
      <c r="H15" s="22"/>
      <c r="I15" s="17"/>
      <c r="J15" s="18">
        <f t="shared" si="2"/>
        <v>0</v>
      </c>
    </row>
    <row r="16" spans="1:14" x14ac:dyDescent="0.25">
      <c r="A16" s="11" t="s">
        <v>119</v>
      </c>
      <c r="B16" s="17"/>
      <c r="C16" s="17">
        <v>15111</v>
      </c>
      <c r="D16" s="25"/>
      <c r="E16" s="17">
        <f t="shared" si="0"/>
        <v>0</v>
      </c>
      <c r="F16" s="22"/>
      <c r="G16" s="17">
        <f t="shared" si="1"/>
        <v>0</v>
      </c>
      <c r="H16" s="22"/>
      <c r="I16" s="17"/>
      <c r="J16" s="18">
        <f t="shared" si="2"/>
        <v>0</v>
      </c>
    </row>
    <row r="17" spans="1:10" x14ac:dyDescent="0.25">
      <c r="A17" s="11" t="s">
        <v>112</v>
      </c>
      <c r="B17" s="17"/>
      <c r="C17" s="17">
        <v>72</v>
      </c>
      <c r="D17" s="25"/>
      <c r="E17" s="17">
        <f t="shared" si="0"/>
        <v>0</v>
      </c>
      <c r="F17" s="22"/>
      <c r="G17" s="17">
        <f t="shared" si="1"/>
        <v>0</v>
      </c>
      <c r="H17" s="22"/>
      <c r="I17" s="17"/>
      <c r="J17" s="18">
        <f t="shared" si="2"/>
        <v>0</v>
      </c>
    </row>
    <row r="18" spans="1:10" ht="13" thickBot="1" x14ac:dyDescent="0.3">
      <c r="A18" s="13" t="s">
        <v>24</v>
      </c>
      <c r="B18" s="19">
        <f>SUM(B11:B17)</f>
        <v>0</v>
      </c>
      <c r="C18" s="19">
        <f>SUM(C11:C17)</f>
        <v>41136</v>
      </c>
      <c r="D18" s="23"/>
      <c r="E18" s="19">
        <f>SUM(E11:E17)</f>
        <v>0</v>
      </c>
      <c r="F18" s="23"/>
      <c r="G18" s="19">
        <f>SUM(G11:G17)</f>
        <v>0</v>
      </c>
      <c r="H18" s="23"/>
      <c r="I18" s="19"/>
      <c r="J18" s="20">
        <f>SUM(J11:J17)</f>
        <v>0</v>
      </c>
    </row>
    <row r="20" spans="1:10" ht="13.5" thickBot="1" x14ac:dyDescent="0.35">
      <c r="A20" s="1" t="s">
        <v>25</v>
      </c>
    </row>
    <row r="21" spans="1:10" ht="32" thickBot="1" x14ac:dyDescent="0.3">
      <c r="A21" s="5" t="s">
        <v>26</v>
      </c>
      <c r="B21" s="6" t="s">
        <v>13</v>
      </c>
      <c r="C21" s="6" t="s">
        <v>27</v>
      </c>
      <c r="D21" s="6" t="s">
        <v>14</v>
      </c>
      <c r="E21" s="6" t="s">
        <v>15</v>
      </c>
      <c r="F21" s="6" t="s">
        <v>16</v>
      </c>
      <c r="G21" s="6" t="s">
        <v>17</v>
      </c>
      <c r="H21" s="6" t="s">
        <v>18</v>
      </c>
      <c r="I21" s="6" t="s">
        <v>19</v>
      </c>
      <c r="J21" s="7" t="s">
        <v>20</v>
      </c>
    </row>
    <row r="22" spans="1:10" x14ac:dyDescent="0.25">
      <c r="A22" s="10" t="s">
        <v>28</v>
      </c>
      <c r="B22" s="15"/>
      <c r="C22" s="15"/>
      <c r="D22" s="24"/>
      <c r="E22" s="15">
        <f t="shared" ref="E22:E28" si="3">C22*D22</f>
        <v>0</v>
      </c>
      <c r="F22" s="21"/>
      <c r="G22" s="15">
        <f t="shared" ref="G22:G28" si="4">E22*F22</f>
        <v>0</v>
      </c>
      <c r="H22" s="21"/>
      <c r="I22" s="15"/>
      <c r="J22" s="16">
        <f t="shared" ref="J22:J28" si="5">G22*H22*I22</f>
        <v>0</v>
      </c>
    </row>
    <row r="23" spans="1:10" x14ac:dyDescent="0.25">
      <c r="A23" s="11" t="s">
        <v>22</v>
      </c>
      <c r="B23" s="17"/>
      <c r="C23" s="17"/>
      <c r="D23" s="25"/>
      <c r="E23" s="17">
        <f t="shared" si="3"/>
        <v>0</v>
      </c>
      <c r="F23" s="22"/>
      <c r="G23" s="17">
        <f t="shared" si="4"/>
        <v>0</v>
      </c>
      <c r="H23" s="22"/>
      <c r="I23" s="17"/>
      <c r="J23" s="18">
        <f t="shared" si="5"/>
        <v>0</v>
      </c>
    </row>
    <row r="24" spans="1:10" x14ac:dyDescent="0.25">
      <c r="A24" s="11" t="s">
        <v>141</v>
      </c>
      <c r="B24" s="17"/>
      <c r="C24" s="17">
        <v>275</v>
      </c>
      <c r="D24" s="25"/>
      <c r="E24" s="17">
        <f t="shared" si="3"/>
        <v>0</v>
      </c>
      <c r="F24" s="22"/>
      <c r="G24" s="17">
        <f t="shared" si="4"/>
        <v>0</v>
      </c>
      <c r="H24" s="22"/>
      <c r="I24" s="17"/>
      <c r="J24" s="18">
        <f t="shared" si="5"/>
        <v>0</v>
      </c>
    </row>
    <row r="25" spans="1:10" x14ac:dyDescent="0.25">
      <c r="A25" s="11" t="s">
        <v>136</v>
      </c>
      <c r="B25" s="17"/>
      <c r="C25" s="17">
        <v>9487</v>
      </c>
      <c r="D25" s="25"/>
      <c r="E25" s="17">
        <f t="shared" si="3"/>
        <v>0</v>
      </c>
      <c r="F25" s="22"/>
      <c r="G25" s="17">
        <f t="shared" si="4"/>
        <v>0</v>
      </c>
      <c r="H25" s="22"/>
      <c r="I25" s="17"/>
      <c r="J25" s="18">
        <f t="shared" si="5"/>
        <v>0</v>
      </c>
    </row>
    <row r="26" spans="1:10" x14ac:dyDescent="0.25">
      <c r="A26" s="11" t="s">
        <v>110</v>
      </c>
      <c r="B26" s="17"/>
      <c r="C26" s="17">
        <v>16191</v>
      </c>
      <c r="D26" s="25"/>
      <c r="E26" s="17">
        <f t="shared" si="3"/>
        <v>0</v>
      </c>
      <c r="F26" s="22"/>
      <c r="G26" s="17">
        <f t="shared" si="4"/>
        <v>0</v>
      </c>
      <c r="H26" s="22"/>
      <c r="I26" s="17"/>
      <c r="J26" s="18">
        <f t="shared" si="5"/>
        <v>0</v>
      </c>
    </row>
    <row r="27" spans="1:10" x14ac:dyDescent="0.25">
      <c r="A27" s="11" t="s">
        <v>119</v>
      </c>
      <c r="B27" s="17"/>
      <c r="C27" s="17">
        <v>15111</v>
      </c>
      <c r="D27" s="25"/>
      <c r="E27" s="17">
        <f t="shared" si="3"/>
        <v>0</v>
      </c>
      <c r="F27" s="22"/>
      <c r="G27" s="17">
        <f t="shared" si="4"/>
        <v>0</v>
      </c>
      <c r="H27" s="22"/>
      <c r="I27" s="17"/>
      <c r="J27" s="18">
        <f t="shared" si="5"/>
        <v>0</v>
      </c>
    </row>
    <row r="28" spans="1:10" x14ac:dyDescent="0.25">
      <c r="A28" s="11" t="s">
        <v>112</v>
      </c>
      <c r="B28" s="17"/>
      <c r="C28" s="17">
        <v>72</v>
      </c>
      <c r="D28" s="25"/>
      <c r="E28" s="17">
        <f t="shared" si="3"/>
        <v>0</v>
      </c>
      <c r="F28" s="22"/>
      <c r="G28" s="17">
        <f t="shared" si="4"/>
        <v>0</v>
      </c>
      <c r="H28" s="22"/>
      <c r="I28" s="17"/>
      <c r="J28" s="18">
        <f t="shared" si="5"/>
        <v>0</v>
      </c>
    </row>
    <row r="29" spans="1:10" ht="13" thickBot="1" x14ac:dyDescent="0.3">
      <c r="A29" s="13" t="s">
        <v>24</v>
      </c>
      <c r="B29" s="19">
        <f>SUM(B22:B28)</f>
        <v>0</v>
      </c>
      <c r="C29" s="19">
        <f>SUM(C22:C28)</f>
        <v>41136</v>
      </c>
      <c r="D29" s="23"/>
      <c r="E29" s="19">
        <f>SUM(E22:E28)</f>
        <v>0</v>
      </c>
      <c r="F29" s="23"/>
      <c r="G29" s="19">
        <f>SUM(G22:G28)</f>
        <v>0</v>
      </c>
      <c r="H29" s="23"/>
      <c r="I29" s="19"/>
      <c r="J29" s="20">
        <f>SUM(J22:J28)</f>
        <v>0</v>
      </c>
    </row>
    <row r="31" spans="1:10" ht="14.5" thickBot="1" x14ac:dyDescent="0.35">
      <c r="A31" s="8" t="s">
        <v>29</v>
      </c>
    </row>
    <row r="32" spans="1:10" ht="32" thickBot="1" x14ac:dyDescent="0.3">
      <c r="A32" s="5" t="s">
        <v>30</v>
      </c>
      <c r="B32" s="6" t="s">
        <v>20</v>
      </c>
      <c r="C32" s="6" t="s">
        <v>31</v>
      </c>
      <c r="D32" s="6" t="s">
        <v>32</v>
      </c>
      <c r="E32" s="6" t="s">
        <v>33</v>
      </c>
      <c r="F32" s="6" t="s">
        <v>34</v>
      </c>
      <c r="G32" s="6" t="s">
        <v>35</v>
      </c>
      <c r="H32" s="6" t="s">
        <v>36</v>
      </c>
      <c r="I32" s="6" t="s">
        <v>37</v>
      </c>
      <c r="J32" s="7" t="s">
        <v>38</v>
      </c>
    </row>
    <row r="33" spans="1:15" x14ac:dyDescent="0.25">
      <c r="A33" s="10" t="s">
        <v>10</v>
      </c>
      <c r="B33" s="15">
        <f>J18</f>
        <v>0</v>
      </c>
      <c r="C33" s="39">
        <v>1</v>
      </c>
      <c r="D33" s="39">
        <v>1</v>
      </c>
      <c r="E33" s="39">
        <v>1</v>
      </c>
      <c r="F33" s="39">
        <v>1</v>
      </c>
      <c r="G33" s="39">
        <v>1</v>
      </c>
      <c r="H33" s="39">
        <v>1</v>
      </c>
      <c r="I33" s="39">
        <v>1</v>
      </c>
      <c r="J33" s="16">
        <f>B33*C33*D33*E33*F33*G33*H33*I33</f>
        <v>0</v>
      </c>
    </row>
    <row r="34" spans="1:15" ht="13" thickBot="1" x14ac:dyDescent="0.3">
      <c r="A34" s="13" t="s">
        <v>25</v>
      </c>
      <c r="B34" s="19">
        <f>J29</f>
        <v>0</v>
      </c>
      <c r="C34" s="40">
        <v>1</v>
      </c>
      <c r="D34" s="40">
        <v>1</v>
      </c>
      <c r="E34" s="40">
        <v>1</v>
      </c>
      <c r="F34" s="40">
        <v>1</v>
      </c>
      <c r="G34" s="40">
        <v>1</v>
      </c>
      <c r="H34" s="40">
        <v>1</v>
      </c>
      <c r="I34" s="40">
        <v>1</v>
      </c>
      <c r="J34" s="20">
        <f>B34*C34*D34*E34*F34*G34*H34*I34</f>
        <v>0</v>
      </c>
    </row>
    <row r="35" spans="1:15" ht="13" thickBot="1" x14ac:dyDescent="0.3">
      <c r="A35" s="36" t="s">
        <v>39</v>
      </c>
      <c r="B35" s="37"/>
      <c r="C35" s="37"/>
      <c r="D35" s="37"/>
      <c r="E35" s="37"/>
      <c r="F35" s="37"/>
      <c r="G35" s="37"/>
      <c r="H35" s="37"/>
      <c r="I35" s="37"/>
      <c r="J35" s="38">
        <f>SUM(J33:J34)</f>
        <v>0</v>
      </c>
    </row>
    <row r="38" spans="1:15" ht="15.5" x14ac:dyDescent="0.35">
      <c r="E38" s="2" t="s">
        <v>40</v>
      </c>
      <c r="F38" s="1"/>
    </row>
    <row r="40" spans="1:15" ht="13" x14ac:dyDescent="0.3">
      <c r="A40" s="1" t="s">
        <v>41</v>
      </c>
      <c r="C40" s="3" t="s">
        <v>140</v>
      </c>
      <c r="G40" s="1" t="s">
        <v>42</v>
      </c>
      <c r="H40" t="s">
        <v>6</v>
      </c>
    </row>
    <row r="43" spans="1:15" ht="42" x14ac:dyDescent="0.25">
      <c r="A43" s="44" t="s">
        <v>43</v>
      </c>
      <c r="B43" s="44" t="s">
        <v>38</v>
      </c>
      <c r="C43" s="44" t="s">
        <v>44</v>
      </c>
      <c r="D43" s="44" t="s">
        <v>45</v>
      </c>
      <c r="E43" s="44" t="s">
        <v>46</v>
      </c>
      <c r="F43" s="44" t="s">
        <v>47</v>
      </c>
      <c r="G43" s="45" t="s">
        <v>48</v>
      </c>
      <c r="H43" s="44" t="s">
        <v>49</v>
      </c>
      <c r="I43" s="44" t="s">
        <v>50</v>
      </c>
      <c r="J43" s="44" t="s">
        <v>51</v>
      </c>
      <c r="K43" s="44" t="s">
        <v>52</v>
      </c>
      <c r="L43" s="44" t="s">
        <v>53</v>
      </c>
      <c r="M43" s="44" t="s">
        <v>46</v>
      </c>
      <c r="N43" s="46"/>
      <c r="O43" s="46"/>
    </row>
    <row r="44" spans="1:15" x14ac:dyDescent="0.25">
      <c r="A44" s="4" t="s">
        <v>10</v>
      </c>
      <c r="B44" s="4" t="s">
        <v>3</v>
      </c>
      <c r="C44" s="4" t="s">
        <v>3</v>
      </c>
      <c r="D44" s="4" t="s">
        <v>3</v>
      </c>
      <c r="E44" s="47" t="e">
        <f>C44*B44</f>
        <v>#VALUE!</v>
      </c>
      <c r="F44" s="47" t="e">
        <f>D44*B44</f>
        <v>#VALUE!</v>
      </c>
      <c r="G44" s="4" t="s">
        <v>3</v>
      </c>
      <c r="H44" s="47">
        <v>420</v>
      </c>
      <c r="I44" s="47" t="e">
        <f>F44-H44</f>
        <v>#VALUE!</v>
      </c>
      <c r="J44" s="4" t="s">
        <v>3</v>
      </c>
      <c r="K44" s="47" t="e">
        <f>J44*I44</f>
        <v>#VALUE!</v>
      </c>
      <c r="L44" s="47" t="e">
        <f>I44-K44</f>
        <v>#VALUE!</v>
      </c>
      <c r="M44" s="47" t="e">
        <f>E44-G44</f>
        <v>#VALUE!</v>
      </c>
    </row>
    <row r="45" spans="1:15" x14ac:dyDescent="0.25">
      <c r="A45" s="4" t="s">
        <v>25</v>
      </c>
      <c r="B45" s="4" t="s">
        <v>3</v>
      </c>
      <c r="C45" s="4" t="s">
        <v>3</v>
      </c>
      <c r="D45" s="4" t="s">
        <v>3</v>
      </c>
      <c r="E45" s="47" t="e">
        <f>C45*B45</f>
        <v>#VALUE!</v>
      </c>
      <c r="F45" s="47" t="e">
        <f>D45*B45</f>
        <v>#VALUE!</v>
      </c>
      <c r="G45" s="4" t="s">
        <v>3</v>
      </c>
      <c r="H45" s="47">
        <v>328</v>
      </c>
      <c r="I45" s="47" t="e">
        <f>F45-H45</f>
        <v>#VALUE!</v>
      </c>
      <c r="J45" s="4" t="s">
        <v>3</v>
      </c>
      <c r="K45" s="47" t="e">
        <f>J45*I45</f>
        <v>#VALUE!</v>
      </c>
      <c r="L45" s="47" t="e">
        <f>I45-K45</f>
        <v>#VALUE!</v>
      </c>
      <c r="M45" s="47" t="e">
        <f>E45-G45</f>
        <v>#VALUE!</v>
      </c>
    </row>
    <row r="46" spans="1:15" x14ac:dyDescent="0.25">
      <c r="A46" s="4" t="s">
        <v>54</v>
      </c>
      <c r="B46" s="4" t="s">
        <v>3</v>
      </c>
      <c r="C46" s="4" t="s">
        <v>3</v>
      </c>
      <c r="D46" s="4" t="s">
        <v>3</v>
      </c>
      <c r="E46" s="47" t="e">
        <f>C46*B46</f>
        <v>#VALUE!</v>
      </c>
      <c r="F46" s="47" t="e">
        <f>D46*B46</f>
        <v>#VALUE!</v>
      </c>
      <c r="G46" s="4" t="s">
        <v>3</v>
      </c>
      <c r="H46" s="47" t="s">
        <v>3</v>
      </c>
      <c r="I46" s="47" t="e">
        <f>F46-H46</f>
        <v>#VALUE!</v>
      </c>
      <c r="J46" s="4" t="s">
        <v>3</v>
      </c>
      <c r="K46" s="47" t="e">
        <f>J46*I46</f>
        <v>#VALUE!</v>
      </c>
      <c r="L46" s="47" t="e">
        <f>I46-K46</f>
        <v>#VALUE!</v>
      </c>
      <c r="M46" s="47" t="e">
        <f>E46-G46</f>
        <v>#VALUE!</v>
      </c>
    </row>
    <row r="47" spans="1:15" x14ac:dyDescent="0.25">
      <c r="A47" s="4"/>
      <c r="B47" s="4"/>
      <c r="C47" s="4"/>
      <c r="D47" s="4"/>
      <c r="E47" s="47">
        <f>C47*B47</f>
        <v>0</v>
      </c>
      <c r="F47" s="47">
        <f>D47*B47</f>
        <v>0</v>
      </c>
      <c r="G47" s="4"/>
      <c r="H47" s="4"/>
      <c r="I47" s="47">
        <f>F47-H47</f>
        <v>0</v>
      </c>
      <c r="J47" s="4"/>
      <c r="K47" s="47">
        <f>J47*I47</f>
        <v>0</v>
      </c>
      <c r="L47" s="47">
        <f>I47-K47</f>
        <v>0</v>
      </c>
      <c r="M47" s="47">
        <f>E47-G47</f>
        <v>0</v>
      </c>
    </row>
    <row r="50" spans="1:16" ht="13" x14ac:dyDescent="0.3">
      <c r="A50" s="1" t="s">
        <v>55</v>
      </c>
      <c r="B50" s="48" t="s">
        <v>3</v>
      </c>
      <c r="C50" s="48" t="s">
        <v>3</v>
      </c>
      <c r="D50" t="s">
        <v>56</v>
      </c>
      <c r="E50" t="s">
        <v>3</v>
      </c>
    </row>
    <row r="51" spans="1:16" ht="21" x14ac:dyDescent="0.25">
      <c r="A51" s="49" t="s">
        <v>30</v>
      </c>
      <c r="B51" s="49" t="s">
        <v>57</v>
      </c>
      <c r="C51" s="49" t="s">
        <v>58</v>
      </c>
      <c r="D51" s="49" t="s">
        <v>59</v>
      </c>
      <c r="E51" s="49" t="s">
        <v>60</v>
      </c>
      <c r="F51" s="49" t="s">
        <v>61</v>
      </c>
      <c r="G51" s="49" t="s">
        <v>62</v>
      </c>
      <c r="H51" s="49" t="s">
        <v>63</v>
      </c>
      <c r="I51" s="49" t="s">
        <v>64</v>
      </c>
      <c r="J51" s="49" t="s">
        <v>65</v>
      </c>
      <c r="K51" s="49" t="s">
        <v>66</v>
      </c>
      <c r="L51" s="49" t="s">
        <v>67</v>
      </c>
      <c r="M51" s="49" t="s">
        <v>68</v>
      </c>
      <c r="N51" s="49" t="s">
        <v>69</v>
      </c>
      <c r="O51" s="49" t="s">
        <v>70</v>
      </c>
      <c r="P51" s="49" t="s">
        <v>71</v>
      </c>
    </row>
    <row r="52" spans="1:16" x14ac:dyDescent="0.25">
      <c r="A52" s="50" t="s">
        <v>10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4"/>
    </row>
    <row r="53" spans="1:16" x14ac:dyDescent="0.25">
      <c r="A53" s="50" t="s">
        <v>72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4"/>
    </row>
    <row r="54" spans="1:16" x14ac:dyDescent="0.25">
      <c r="A54" s="50" t="s">
        <v>73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4"/>
    </row>
    <row r="57" spans="1:16" x14ac:dyDescent="0.25">
      <c r="A57" s="43" t="s">
        <v>74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6" x14ac:dyDescent="0.25">
      <c r="A58" s="43" t="s">
        <v>75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6" x14ac:dyDescent="0.25">
      <c r="A59" s="43" t="s">
        <v>76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6" x14ac:dyDescent="0.25">
      <c r="A60" s="43" t="s">
        <v>77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6" x14ac:dyDescent="0.25">
      <c r="A61" s="43" t="s">
        <v>78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1:16" x14ac:dyDescent="0.25">
      <c r="A62" s="43" t="s">
        <v>79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</row>
    <row r="63" spans="1:16" x14ac:dyDescent="0.25">
      <c r="A63" s="43" t="s">
        <v>80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</row>
    <row r="64" spans="1:16" x14ac:dyDescent="0.25">
      <c r="A64" s="43" t="s">
        <v>81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</row>
    <row r="65" spans="1:12" x14ac:dyDescent="0.25">
      <c r="A65" s="43" t="s">
        <v>82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</row>
    <row r="66" spans="1:12" x14ac:dyDescent="0.25">
      <c r="A66" s="43" t="s">
        <v>83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</row>
    <row r="67" spans="1:12" x14ac:dyDescent="0.25">
      <c r="A67" s="43" t="s">
        <v>84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</row>
  </sheetData>
  <phoneticPr fontId="0" type="noConversion"/>
  <pageMargins left="0.75" right="0.75" top="1" bottom="1" header="0.5" footer="0.5"/>
  <pageSetup scale="85" orientation="landscape" horizontalDpi="4294967292" verticalDpi="360" r:id="rId1"/>
  <headerFooter alignWithMargins="0">
    <oddHeader>&amp;A</oddHeader>
    <oddFooter>Page &amp;P</oddFooter>
  </headerFooter>
  <rowBreaks count="1" manualBreakCount="1">
    <brk id="37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P59"/>
  <sheetViews>
    <sheetView topLeftCell="A27" zoomScale="75" workbookViewId="0">
      <selection activeCell="H39" sqref="H39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3" width="8.81640625" style="56" customWidth="1"/>
  </cols>
  <sheetData>
    <row r="1" spans="1:14" ht="15.5" x14ac:dyDescent="0.35">
      <c r="D1" s="94" t="s">
        <v>0</v>
      </c>
      <c r="E1" s="57"/>
    </row>
    <row r="2" spans="1:14" ht="15.5" x14ac:dyDescent="0.35">
      <c r="D2" s="94" t="s">
        <v>1</v>
      </c>
      <c r="E2" s="57"/>
    </row>
    <row r="4" spans="1:14" ht="13" x14ac:dyDescent="0.3">
      <c r="A4" s="58" t="s">
        <v>2</v>
      </c>
      <c r="B4" s="59" t="s">
        <v>3</v>
      </c>
      <c r="C4" s="95" t="s">
        <v>142</v>
      </c>
      <c r="D4" s="95"/>
      <c r="E4" s="59"/>
      <c r="F4" s="58" t="s">
        <v>5</v>
      </c>
      <c r="G4" s="59" t="s">
        <v>6</v>
      </c>
      <c r="H4" s="59"/>
      <c r="I4" s="59"/>
      <c r="J4" s="59"/>
    </row>
    <row r="5" spans="1:14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4" ht="13" x14ac:dyDescent="0.3">
      <c r="A6" s="58" t="s">
        <v>7</v>
      </c>
      <c r="B6" s="55">
        <v>17726</v>
      </c>
      <c r="C6" s="95"/>
      <c r="D6" s="95"/>
      <c r="E6" s="58" t="s">
        <v>8</v>
      </c>
      <c r="F6" s="59"/>
      <c r="G6" s="59"/>
      <c r="H6" s="55"/>
      <c r="I6" s="59">
        <v>3478</v>
      </c>
      <c r="J6" s="59"/>
    </row>
    <row r="8" spans="1:14" ht="14" x14ac:dyDescent="0.3">
      <c r="A8" s="60" t="s">
        <v>9</v>
      </c>
    </row>
    <row r="9" spans="1:14" ht="13.5" thickBot="1" x14ac:dyDescent="0.35">
      <c r="A9" s="61" t="s">
        <v>10</v>
      </c>
      <c r="K9" s="87" t="s">
        <v>143</v>
      </c>
      <c r="N9" t="s">
        <v>110</v>
      </c>
    </row>
    <row r="10" spans="1:14" ht="21.5" thickBot="1" x14ac:dyDescent="0.3">
      <c r="A10" s="62" t="s">
        <v>26</v>
      </c>
      <c r="B10" s="63" t="s">
        <v>12</v>
      </c>
      <c r="C10" s="120" t="s">
        <v>27</v>
      </c>
      <c r="D10" s="114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L10" s="56" t="s">
        <v>87</v>
      </c>
      <c r="M10" s="56" t="s">
        <v>88</v>
      </c>
      <c r="N10" t="s">
        <v>89</v>
      </c>
    </row>
    <row r="11" spans="1:14" x14ac:dyDescent="0.25">
      <c r="A11" s="65" t="s">
        <v>136</v>
      </c>
      <c r="B11" s="66"/>
      <c r="C11" s="17">
        <v>267</v>
      </c>
      <c r="D11" s="22"/>
      <c r="E11" s="66">
        <f>C11*D11</f>
        <v>0</v>
      </c>
      <c r="F11" s="66"/>
      <c r="G11" s="66">
        <f>E11*F11</f>
        <v>0</v>
      </c>
      <c r="H11" s="66"/>
      <c r="I11" s="66"/>
      <c r="J11" s="67">
        <f>G11*H11*I11</f>
        <v>0</v>
      </c>
      <c r="L11" s="56">
        <v>6</v>
      </c>
      <c r="M11" s="56">
        <v>400</v>
      </c>
      <c r="N11">
        <f>L11*M11*5280/43560</f>
        <v>290.90909090909093</v>
      </c>
    </row>
    <row r="12" spans="1:14" x14ac:dyDescent="0.25">
      <c r="A12" s="65" t="s">
        <v>110</v>
      </c>
      <c r="B12" s="66"/>
      <c r="C12" s="17">
        <v>3212</v>
      </c>
      <c r="D12" s="22">
        <v>0.04</v>
      </c>
      <c r="E12" s="66">
        <f>C12*D12</f>
        <v>128.47999999999999</v>
      </c>
      <c r="F12" s="66">
        <v>0</v>
      </c>
      <c r="G12" s="66">
        <f>E12*F12</f>
        <v>0</v>
      </c>
      <c r="H12" s="66">
        <v>0</v>
      </c>
      <c r="I12" s="66">
        <v>0</v>
      </c>
      <c r="J12" s="67">
        <f>G12*H12*I12</f>
        <v>0</v>
      </c>
    </row>
    <row r="13" spans="1:14" x14ac:dyDescent="0.25">
      <c r="A13" s="65"/>
      <c r="B13" s="66"/>
      <c r="C13" s="41"/>
      <c r="D13" s="22"/>
      <c r="E13" s="66"/>
      <c r="F13" s="66"/>
      <c r="G13" s="66"/>
      <c r="H13" s="66"/>
      <c r="I13" s="66"/>
      <c r="J13" s="67"/>
    </row>
    <row r="14" spans="1:14" x14ac:dyDescent="0.25">
      <c r="A14" s="65" t="s">
        <v>144</v>
      </c>
      <c r="B14" s="66">
        <v>6</v>
      </c>
      <c r="C14" s="121">
        <f>B14*400*5280/43560</f>
        <v>290.90909090909093</v>
      </c>
      <c r="D14" s="22">
        <v>0.2</v>
      </c>
      <c r="E14" s="66">
        <f>C14*D14</f>
        <v>58.181818181818187</v>
      </c>
      <c r="F14" s="66">
        <v>1.8</v>
      </c>
      <c r="G14" s="66">
        <f>E14*F14</f>
        <v>104.72727272727273</v>
      </c>
      <c r="H14" s="66">
        <v>0.82</v>
      </c>
      <c r="I14" s="66">
        <v>90</v>
      </c>
      <c r="J14" s="67">
        <f>G14*H14*I14</f>
        <v>7728.8727272727274</v>
      </c>
    </row>
    <row r="15" spans="1:14" ht="13" thickBot="1" x14ac:dyDescent="0.3">
      <c r="A15" s="68" t="s">
        <v>24</v>
      </c>
      <c r="B15" s="69">
        <f>SUM(B11:B14)</f>
        <v>6</v>
      </c>
      <c r="C15" s="19">
        <f>SUM(C11:C14)</f>
        <v>3769.909090909091</v>
      </c>
      <c r="D15" s="23"/>
      <c r="E15" s="69">
        <f>SUM(E11:E14)</f>
        <v>186.66181818181818</v>
      </c>
      <c r="F15" s="69"/>
      <c r="G15" s="69">
        <f>SUM(G11:G14)</f>
        <v>104.72727272727273</v>
      </c>
      <c r="H15" s="69"/>
      <c r="I15" s="69"/>
      <c r="J15" s="70">
        <f>SUM(J11:J14)</f>
        <v>7728.8727272727274</v>
      </c>
    </row>
    <row r="16" spans="1:14" x14ac:dyDescent="0.25">
      <c r="C16" s="121"/>
      <c r="D16" s="115"/>
    </row>
    <row r="17" spans="1:14" ht="13.5" thickBot="1" x14ac:dyDescent="0.35">
      <c r="A17" s="61" t="s">
        <v>25</v>
      </c>
      <c r="C17" s="121"/>
      <c r="D17" s="115"/>
    </row>
    <row r="18" spans="1:14" ht="21.5" thickBot="1" x14ac:dyDescent="0.3">
      <c r="A18" s="62" t="s">
        <v>26</v>
      </c>
      <c r="B18" s="63" t="s">
        <v>12</v>
      </c>
      <c r="C18" s="120" t="s">
        <v>27</v>
      </c>
      <c r="D18" s="114" t="s">
        <v>14</v>
      </c>
      <c r="E18" s="63" t="s">
        <v>15</v>
      </c>
      <c r="F18" s="63" t="s">
        <v>16</v>
      </c>
      <c r="G18" s="63" t="s">
        <v>17</v>
      </c>
      <c r="H18" s="63" t="s">
        <v>18</v>
      </c>
      <c r="I18" s="63" t="s">
        <v>19</v>
      </c>
      <c r="J18" s="64" t="s">
        <v>20</v>
      </c>
    </row>
    <row r="19" spans="1:14" x14ac:dyDescent="0.25">
      <c r="A19" s="65" t="s">
        <v>136</v>
      </c>
      <c r="B19" s="66"/>
      <c r="C19" s="17">
        <v>267</v>
      </c>
      <c r="D19" s="22"/>
      <c r="E19" s="66">
        <f>C19*D19</f>
        <v>0</v>
      </c>
      <c r="F19" s="66"/>
      <c r="G19" s="66">
        <f>E19*F19</f>
        <v>0</v>
      </c>
      <c r="H19" s="66"/>
      <c r="I19" s="66"/>
      <c r="J19" s="67">
        <f>G19*H19*I19</f>
        <v>0</v>
      </c>
    </row>
    <row r="20" spans="1:14" x14ac:dyDescent="0.25">
      <c r="A20" s="65" t="s">
        <v>110</v>
      </c>
      <c r="B20" s="66"/>
      <c r="C20" s="17">
        <v>3212</v>
      </c>
      <c r="D20" s="22"/>
      <c r="E20" s="66">
        <f>C20*D20</f>
        <v>0</v>
      </c>
      <c r="F20" s="66"/>
      <c r="G20" s="66">
        <f>E20*F20</f>
        <v>0</v>
      </c>
      <c r="H20" s="66"/>
      <c r="I20" s="66"/>
      <c r="J20" s="67">
        <f>G20*H20*I20</f>
        <v>0</v>
      </c>
    </row>
    <row r="21" spans="1:14" x14ac:dyDescent="0.25">
      <c r="A21" s="65" t="s">
        <v>145</v>
      </c>
      <c r="B21" s="66">
        <v>6</v>
      </c>
      <c r="C21" s="121">
        <f>B21*400*5280/43560</f>
        <v>290.90909090909093</v>
      </c>
      <c r="D21" s="22">
        <v>0.2</v>
      </c>
      <c r="E21" s="66">
        <f>C21*D21</f>
        <v>58.181818181818187</v>
      </c>
      <c r="F21" s="66">
        <v>1.2</v>
      </c>
      <c r="G21" s="66">
        <f>E21*F21</f>
        <v>69.818181818181827</v>
      </c>
      <c r="H21" s="66">
        <v>0.5</v>
      </c>
      <c r="I21" s="66">
        <v>45</v>
      </c>
      <c r="J21" s="67">
        <f>G21*H21*I21</f>
        <v>1570.9090909090912</v>
      </c>
    </row>
    <row r="22" spans="1:14" ht="13" thickBot="1" x14ac:dyDescent="0.3">
      <c r="A22" s="68" t="s">
        <v>24</v>
      </c>
      <c r="B22" s="69">
        <f>SUM(B19:B21)</f>
        <v>6</v>
      </c>
      <c r="C22" s="19">
        <f>SUM(C19:C21)</f>
        <v>3769.909090909091</v>
      </c>
      <c r="D22" s="23"/>
      <c r="E22" s="69">
        <f>SUM(E19:E21)</f>
        <v>58.181818181818187</v>
      </c>
      <c r="F22" s="69"/>
      <c r="G22" s="69">
        <f>SUM(G19:G21)</f>
        <v>69.818181818181827</v>
      </c>
      <c r="H22" s="69"/>
      <c r="I22" s="69"/>
      <c r="J22" s="70">
        <f>SUM(J19:J21)</f>
        <v>1570.9090909090912</v>
      </c>
    </row>
    <row r="23" spans="1:14" x14ac:dyDescent="0.25">
      <c r="C23" s="121"/>
    </row>
    <row r="24" spans="1:14" ht="14.5" thickBot="1" x14ac:dyDescent="0.35">
      <c r="A24" s="60" t="s">
        <v>29</v>
      </c>
      <c r="C24" s="121"/>
    </row>
    <row r="25" spans="1:14" ht="32" thickBot="1" x14ac:dyDescent="0.3">
      <c r="A25" s="62" t="s">
        <v>30</v>
      </c>
      <c r="B25" s="63" t="s">
        <v>20</v>
      </c>
      <c r="C25" s="120" t="s">
        <v>31</v>
      </c>
      <c r="D25" s="120" t="s">
        <v>32</v>
      </c>
      <c r="E25" s="63" t="s">
        <v>33</v>
      </c>
      <c r="F25" s="63" t="s">
        <v>34</v>
      </c>
      <c r="G25" s="63" t="s">
        <v>35</v>
      </c>
      <c r="H25" s="63" t="s">
        <v>36</v>
      </c>
      <c r="I25" s="63" t="s">
        <v>37</v>
      </c>
      <c r="J25" s="64" t="s">
        <v>38</v>
      </c>
      <c r="N25" t="s">
        <v>216</v>
      </c>
    </row>
    <row r="26" spans="1:14" x14ac:dyDescent="0.25">
      <c r="A26" s="71" t="s">
        <v>10</v>
      </c>
      <c r="B26" s="72">
        <f>J15</f>
        <v>7728.8727272727274</v>
      </c>
      <c r="C26" s="15">
        <v>1</v>
      </c>
      <c r="D26" s="15">
        <v>1</v>
      </c>
      <c r="E26" s="72">
        <v>1</v>
      </c>
      <c r="F26" s="72">
        <v>1</v>
      </c>
      <c r="G26" s="72">
        <v>1</v>
      </c>
      <c r="H26" s="72">
        <v>1</v>
      </c>
      <c r="I26" s="72">
        <v>1</v>
      </c>
      <c r="J26" s="73">
        <f>B26*C26*D26*E26*F26*G26*H26*I26</f>
        <v>7728.8727272727274</v>
      </c>
    </row>
    <row r="27" spans="1:14" ht="13" thickBot="1" x14ac:dyDescent="0.3">
      <c r="A27" s="68" t="s">
        <v>25</v>
      </c>
      <c r="B27" s="69">
        <f>J22</f>
        <v>1570.9090909090912</v>
      </c>
      <c r="C27" s="19">
        <v>1</v>
      </c>
      <c r="D27" s="19">
        <v>1</v>
      </c>
      <c r="E27" s="69">
        <v>1</v>
      </c>
      <c r="F27" s="69">
        <v>1</v>
      </c>
      <c r="G27" s="69">
        <v>1</v>
      </c>
      <c r="H27" s="69">
        <v>1</v>
      </c>
      <c r="I27" s="69">
        <v>1</v>
      </c>
      <c r="J27" s="70">
        <f>B27*C27*D27*E27*F27*G27*H27*I27</f>
        <v>1570.9090909090912</v>
      </c>
    </row>
    <row r="28" spans="1:14" ht="13" thickBot="1" x14ac:dyDescent="0.3">
      <c r="A28" s="74" t="s">
        <v>39</v>
      </c>
      <c r="B28" s="75"/>
      <c r="C28" s="100"/>
      <c r="D28" s="100"/>
      <c r="E28" s="75"/>
      <c r="F28" s="75"/>
      <c r="G28" s="75"/>
      <c r="H28" s="75"/>
      <c r="I28" s="75"/>
      <c r="J28" s="76">
        <f>SUM(J26:J27)</f>
        <v>9299.7818181818184</v>
      </c>
    </row>
    <row r="31" spans="1:14" ht="15.5" x14ac:dyDescent="0.35">
      <c r="E31" s="57" t="s">
        <v>40</v>
      </c>
      <c r="F31" s="61"/>
    </row>
    <row r="33" spans="1:16" ht="13" x14ac:dyDescent="0.3">
      <c r="A33" s="61" t="s">
        <v>41</v>
      </c>
      <c r="C33" s="95" t="s">
        <v>142</v>
      </c>
      <c r="G33" s="61" t="s">
        <v>42</v>
      </c>
      <c r="H33" s="56" t="s">
        <v>6</v>
      </c>
    </row>
    <row r="36" spans="1:16" ht="42" x14ac:dyDescent="0.25">
      <c r="A36" s="77" t="s">
        <v>43</v>
      </c>
      <c r="B36" s="77" t="s">
        <v>38</v>
      </c>
      <c r="C36" s="89" t="s">
        <v>44</v>
      </c>
      <c r="D36" s="89" t="s">
        <v>45</v>
      </c>
      <c r="E36" s="77" t="s">
        <v>101</v>
      </c>
      <c r="F36" s="77" t="s">
        <v>122</v>
      </c>
      <c r="G36" s="78" t="s">
        <v>48</v>
      </c>
      <c r="H36" s="77" t="s">
        <v>49</v>
      </c>
      <c r="I36" s="77" t="s">
        <v>50</v>
      </c>
      <c r="J36" s="77" t="s">
        <v>46</v>
      </c>
      <c r="K36" s="89" t="s">
        <v>51</v>
      </c>
      <c r="L36" s="77" t="s">
        <v>212</v>
      </c>
      <c r="M36" s="77" t="s">
        <v>210</v>
      </c>
      <c r="N36" s="77" t="s">
        <v>52</v>
      </c>
    </row>
    <row r="37" spans="1:16" x14ac:dyDescent="0.25">
      <c r="A37" s="55" t="s">
        <v>10</v>
      </c>
      <c r="B37" s="55">
        <f>J26</f>
        <v>7728.8727272727274</v>
      </c>
      <c r="C37" s="90">
        <v>0.85</v>
      </c>
      <c r="D37" s="90">
        <v>0.15</v>
      </c>
      <c r="E37" s="55">
        <f>C37*B37</f>
        <v>6569.5418181818177</v>
      </c>
      <c r="F37" s="55">
        <f>D37*B37</f>
        <v>1159.330909090909</v>
      </c>
      <c r="G37" s="55">
        <v>4200</v>
      </c>
      <c r="H37" s="55">
        <v>19</v>
      </c>
      <c r="I37" s="55">
        <f>F37-H37-L37</f>
        <v>1024.3978181818181</v>
      </c>
      <c r="J37" s="55">
        <f>E37-G37</f>
        <v>2369.5418181818177</v>
      </c>
      <c r="K37" s="90">
        <v>0.1</v>
      </c>
      <c r="L37" s="55">
        <f>F37*K37</f>
        <v>115.93309090909091</v>
      </c>
      <c r="M37" s="55" t="s">
        <v>3</v>
      </c>
      <c r="N37" s="55" t="e">
        <f>L37-M37</f>
        <v>#VALUE!</v>
      </c>
    </row>
    <row r="38" spans="1:16" x14ac:dyDescent="0.25">
      <c r="A38" s="55" t="s">
        <v>25</v>
      </c>
      <c r="B38" s="55">
        <f>J27</f>
        <v>1570.9090909090912</v>
      </c>
      <c r="C38" s="90">
        <v>0.85</v>
      </c>
      <c r="D38" s="90">
        <v>0.15</v>
      </c>
      <c r="E38" s="55">
        <f>C38*B38</f>
        <v>1335.2727272727275</v>
      </c>
      <c r="F38" s="55">
        <f>D38*B38</f>
        <v>235.63636363636368</v>
      </c>
      <c r="G38" s="55">
        <v>1500</v>
      </c>
      <c r="H38" s="55">
        <v>50</v>
      </c>
      <c r="I38" s="55">
        <f>F38-H38-L38</f>
        <v>185.63636363636368</v>
      </c>
      <c r="J38" s="55">
        <f>E38-G38</f>
        <v>-164.72727272727252</v>
      </c>
      <c r="K38" s="90">
        <v>0</v>
      </c>
      <c r="L38" s="55">
        <f>K38*F38</f>
        <v>0</v>
      </c>
      <c r="M38" s="55" t="s">
        <v>3</v>
      </c>
      <c r="N38" s="55" t="e">
        <f>L38-M38</f>
        <v>#VALUE!</v>
      </c>
    </row>
    <row r="39" spans="1:16" x14ac:dyDescent="0.25">
      <c r="A39" s="55"/>
      <c r="B39" s="55"/>
      <c r="C39" s="90"/>
      <c r="D39" s="90"/>
      <c r="E39" s="55">
        <f>C39*B39</f>
        <v>0</v>
      </c>
      <c r="F39" s="55">
        <f>D39*B39</f>
        <v>0</v>
      </c>
      <c r="G39" s="55"/>
      <c r="H39" s="55"/>
      <c r="I39" s="55">
        <f>F39-H39</f>
        <v>0</v>
      </c>
      <c r="J39" s="55">
        <f>E39-G39</f>
        <v>0</v>
      </c>
      <c r="K39" s="90"/>
      <c r="L39" s="55">
        <f>K39*I39</f>
        <v>0</v>
      </c>
      <c r="M39" s="55">
        <f>I39-L39</f>
        <v>0</v>
      </c>
      <c r="N39" s="4"/>
    </row>
    <row r="41" spans="1:16" x14ac:dyDescent="0.25">
      <c r="N41" s="46"/>
      <c r="O41" s="46"/>
    </row>
    <row r="42" spans="1:16" ht="13" x14ac:dyDescent="0.3">
      <c r="A42" s="61" t="s">
        <v>55</v>
      </c>
      <c r="B42" s="79" t="s">
        <v>3</v>
      </c>
      <c r="C42" s="101" t="s">
        <v>3</v>
      </c>
      <c r="D42" s="87" t="s">
        <v>56</v>
      </c>
      <c r="E42" s="56" t="s">
        <v>3</v>
      </c>
    </row>
    <row r="43" spans="1:16" ht="21" x14ac:dyDescent="0.25">
      <c r="A43" s="80" t="s">
        <v>30</v>
      </c>
      <c r="B43" s="80" t="s">
        <v>57</v>
      </c>
      <c r="C43" s="91" t="s">
        <v>58</v>
      </c>
      <c r="D43" s="91" t="s">
        <v>59</v>
      </c>
      <c r="E43" s="80" t="s">
        <v>60</v>
      </c>
      <c r="F43" s="80" t="s">
        <v>61</v>
      </c>
      <c r="G43" s="80" t="s">
        <v>62</v>
      </c>
      <c r="H43" s="80" t="s">
        <v>63</v>
      </c>
      <c r="I43" s="80" t="s">
        <v>64</v>
      </c>
      <c r="J43" s="80" t="s">
        <v>65</v>
      </c>
      <c r="K43" s="91" t="s">
        <v>66</v>
      </c>
      <c r="L43" s="80" t="s">
        <v>67</v>
      </c>
      <c r="M43" s="80" t="s">
        <v>68</v>
      </c>
      <c r="N43" s="49" t="s">
        <v>69</v>
      </c>
      <c r="O43" s="49" t="s">
        <v>70</v>
      </c>
      <c r="P43" s="49" t="s">
        <v>71</v>
      </c>
    </row>
    <row r="44" spans="1:16" x14ac:dyDescent="0.25">
      <c r="A44" s="81" t="s">
        <v>10</v>
      </c>
      <c r="B44" s="81"/>
      <c r="C44" s="92"/>
      <c r="D44" s="92"/>
      <c r="E44" s="81"/>
      <c r="F44" s="81" t="s">
        <v>120</v>
      </c>
      <c r="G44" s="81"/>
      <c r="H44" s="81"/>
      <c r="I44" s="81" t="s">
        <v>120</v>
      </c>
      <c r="J44" s="81" t="s">
        <v>120</v>
      </c>
      <c r="K44" s="92"/>
      <c r="L44" s="81"/>
      <c r="M44" s="81"/>
      <c r="N44" s="50"/>
      <c r="O44" s="50"/>
      <c r="P44" s="4"/>
    </row>
    <row r="45" spans="1:16" x14ac:dyDescent="0.25">
      <c r="A45" s="81" t="s">
        <v>72</v>
      </c>
      <c r="B45" s="81"/>
      <c r="C45" s="92"/>
      <c r="D45" s="92"/>
      <c r="E45" s="81"/>
      <c r="F45" s="81"/>
      <c r="G45" s="81"/>
      <c r="H45" s="81"/>
      <c r="I45" s="81"/>
      <c r="J45" s="81"/>
      <c r="K45" s="92"/>
      <c r="L45" s="81"/>
      <c r="M45" s="81"/>
      <c r="N45" s="50"/>
      <c r="O45" s="50"/>
      <c r="P45" s="4"/>
    </row>
    <row r="46" spans="1:16" x14ac:dyDescent="0.25">
      <c r="A46" s="81" t="s">
        <v>73</v>
      </c>
      <c r="B46" s="81"/>
      <c r="C46" s="92"/>
      <c r="D46" s="92"/>
      <c r="E46" s="81"/>
      <c r="F46" s="81"/>
      <c r="G46" s="81"/>
      <c r="H46" s="81"/>
      <c r="I46" s="81"/>
      <c r="J46" s="81"/>
      <c r="K46" s="92"/>
      <c r="L46" s="81"/>
      <c r="M46" s="81"/>
      <c r="N46" s="50"/>
      <c r="O46" s="50"/>
      <c r="P46" s="4"/>
    </row>
    <row r="49" spans="1:12" x14ac:dyDescent="0.25">
      <c r="A49" s="82" t="s">
        <v>74</v>
      </c>
      <c r="B49" s="82"/>
      <c r="C49" s="93"/>
      <c r="D49" s="93"/>
      <c r="E49" s="82"/>
      <c r="F49" s="82"/>
      <c r="G49" s="82"/>
      <c r="H49" s="82"/>
      <c r="I49" s="82"/>
      <c r="J49" s="82"/>
      <c r="K49" s="93"/>
      <c r="L49" s="82"/>
    </row>
    <row r="50" spans="1:12" x14ac:dyDescent="0.25">
      <c r="A50" s="82" t="s">
        <v>75</v>
      </c>
      <c r="B50" s="82"/>
      <c r="C50" s="93"/>
      <c r="D50" s="93"/>
      <c r="E50" s="82"/>
      <c r="F50" s="82"/>
      <c r="G50" s="82"/>
      <c r="H50" s="82"/>
      <c r="I50" s="82"/>
      <c r="J50" s="82"/>
      <c r="K50" s="93"/>
      <c r="L50" s="82"/>
    </row>
    <row r="51" spans="1:12" x14ac:dyDescent="0.25">
      <c r="A51" s="82" t="s">
        <v>76</v>
      </c>
      <c r="B51" s="82"/>
      <c r="C51" s="93"/>
      <c r="D51" s="93"/>
      <c r="E51" s="82"/>
      <c r="F51" s="82"/>
      <c r="G51" s="82"/>
      <c r="H51" s="82"/>
      <c r="I51" s="82"/>
      <c r="J51" s="82"/>
      <c r="K51" s="93"/>
      <c r="L51" s="82"/>
    </row>
    <row r="52" spans="1:12" x14ac:dyDescent="0.25">
      <c r="A52" s="82" t="s">
        <v>77</v>
      </c>
      <c r="B52" s="82"/>
      <c r="C52" s="93"/>
      <c r="D52" s="93"/>
      <c r="E52" s="82"/>
      <c r="F52" s="82"/>
      <c r="G52" s="82"/>
      <c r="H52" s="82"/>
      <c r="I52" s="82"/>
      <c r="J52" s="82"/>
      <c r="K52" s="93"/>
      <c r="L52" s="82"/>
    </row>
    <row r="53" spans="1:12" x14ac:dyDescent="0.25">
      <c r="A53" s="82" t="s">
        <v>78</v>
      </c>
      <c r="B53" s="82"/>
      <c r="C53" s="93"/>
      <c r="D53" s="93"/>
      <c r="E53" s="82"/>
      <c r="F53" s="82"/>
      <c r="G53" s="82"/>
      <c r="H53" s="82"/>
      <c r="I53" s="82"/>
      <c r="J53" s="82"/>
      <c r="K53" s="93"/>
      <c r="L53" s="82"/>
    </row>
    <row r="54" spans="1:12" x14ac:dyDescent="0.25">
      <c r="A54" s="82" t="s">
        <v>79</v>
      </c>
      <c r="B54" s="82"/>
      <c r="C54" s="93"/>
      <c r="D54" s="93"/>
      <c r="E54" s="82"/>
      <c r="F54" s="82"/>
      <c r="G54" s="82"/>
      <c r="H54" s="82"/>
      <c r="I54" s="82"/>
      <c r="J54" s="82"/>
      <c r="K54" s="93"/>
      <c r="L54" s="82"/>
    </row>
    <row r="55" spans="1:12" x14ac:dyDescent="0.25">
      <c r="A55" s="82" t="s">
        <v>80</v>
      </c>
      <c r="B55" s="82"/>
      <c r="C55" s="93"/>
      <c r="D55" s="93"/>
      <c r="E55" s="82"/>
      <c r="F55" s="82"/>
      <c r="G55" s="82"/>
      <c r="H55" s="82"/>
      <c r="I55" s="82"/>
      <c r="J55" s="82"/>
      <c r="K55" s="93"/>
      <c r="L55" s="82"/>
    </row>
    <row r="56" spans="1:12" x14ac:dyDescent="0.25">
      <c r="A56" s="82" t="s">
        <v>81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2" x14ac:dyDescent="0.25">
      <c r="A57" s="82" t="s">
        <v>82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2" x14ac:dyDescent="0.25">
      <c r="A58" s="82" t="s">
        <v>83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2" x14ac:dyDescent="0.25">
      <c r="A59" s="82" t="s">
        <v>84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</sheetData>
  <phoneticPr fontId="0" type="noConversion"/>
  <pageMargins left="0.75" right="0.75" top="1" bottom="1" header="0.5" footer="0.5"/>
  <pageSetup scale="63" orientation="portrait" horizontalDpi="4294967292" r:id="rId1"/>
  <headerFooter alignWithMargins="0">
    <oddHeader>&amp;A</oddHeader>
    <oddFooter>Page &amp;P</oddFooter>
  </headerFooter>
  <rowBreaks count="1" manualBreakCount="1">
    <brk id="36" max="6553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P70"/>
  <sheetViews>
    <sheetView topLeftCell="A38" zoomScale="75" workbookViewId="0">
      <selection activeCell="H47" sqref="H47"/>
    </sheetView>
  </sheetViews>
  <sheetFormatPr defaultRowHeight="12.5" x14ac:dyDescent="0.25"/>
  <cols>
    <col min="1" max="1" width="11.1796875" style="56" customWidth="1"/>
    <col min="2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1" spans="1:10" ht="15.5" x14ac:dyDescent="0.35">
      <c r="D1" s="94" t="s">
        <v>0</v>
      </c>
      <c r="E1" s="57"/>
    </row>
    <row r="2" spans="1:10" ht="15.5" x14ac:dyDescent="0.35">
      <c r="D2" s="94" t="s">
        <v>1</v>
      </c>
      <c r="E2" s="57"/>
    </row>
    <row r="4" spans="1:10" ht="13" x14ac:dyDescent="0.3">
      <c r="A4" s="58" t="s">
        <v>2</v>
      </c>
      <c r="B4" s="59" t="s">
        <v>3</v>
      </c>
      <c r="C4" s="95" t="s">
        <v>146</v>
      </c>
      <c r="D4" s="95"/>
      <c r="E4" s="59"/>
      <c r="F4" s="58" t="s">
        <v>5</v>
      </c>
      <c r="G4" s="59" t="s">
        <v>6</v>
      </c>
      <c r="H4" s="59"/>
      <c r="I4" s="59"/>
      <c r="J4" s="59"/>
    </row>
    <row r="5" spans="1:10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0" ht="13" x14ac:dyDescent="0.3">
      <c r="A6" s="58" t="s">
        <v>7</v>
      </c>
      <c r="B6" s="55">
        <v>31696</v>
      </c>
      <c r="C6" s="95"/>
      <c r="D6" s="95"/>
      <c r="E6" s="58" t="s">
        <v>8</v>
      </c>
      <c r="F6" s="59"/>
      <c r="G6" s="59"/>
      <c r="H6" s="55"/>
      <c r="I6" s="59">
        <v>18233</v>
      </c>
      <c r="J6" s="59"/>
    </row>
    <row r="8" spans="1:10" ht="14" x14ac:dyDescent="0.3">
      <c r="A8" s="60" t="s">
        <v>9</v>
      </c>
    </row>
    <row r="9" spans="1:10" ht="13.5" thickBot="1" x14ac:dyDescent="0.35">
      <c r="A9" s="61" t="s">
        <v>10</v>
      </c>
    </row>
    <row r="10" spans="1:10" ht="21.5" thickBot="1" x14ac:dyDescent="0.3">
      <c r="A10" s="62" t="s">
        <v>26</v>
      </c>
      <c r="B10" s="63" t="s">
        <v>12</v>
      </c>
      <c r="C10" s="120" t="s">
        <v>27</v>
      </c>
      <c r="D10" s="114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</row>
    <row r="11" spans="1:10" x14ac:dyDescent="0.25">
      <c r="A11" s="71" t="s">
        <v>28</v>
      </c>
      <c r="B11" s="72"/>
      <c r="C11" s="15"/>
      <c r="D11" s="21"/>
      <c r="E11" s="72">
        <f t="shared" ref="E11:E17" si="0">C11*D11</f>
        <v>0</v>
      </c>
      <c r="F11" s="72"/>
      <c r="G11" s="72">
        <f t="shared" ref="G11:G17" si="1">E11*F11</f>
        <v>0</v>
      </c>
      <c r="H11" s="72"/>
      <c r="I11" s="72"/>
      <c r="J11" s="73">
        <f t="shared" ref="J11:J17" si="2">G11*H11*I11</f>
        <v>0</v>
      </c>
    </row>
    <row r="12" spans="1:10" x14ac:dyDescent="0.25">
      <c r="A12" s="65" t="s">
        <v>22</v>
      </c>
      <c r="B12" s="66"/>
      <c r="C12" s="17"/>
      <c r="D12" s="22"/>
      <c r="E12" s="66">
        <f t="shared" si="0"/>
        <v>0</v>
      </c>
      <c r="F12" s="66"/>
      <c r="G12" s="66">
        <f t="shared" si="1"/>
        <v>0</v>
      </c>
      <c r="H12" s="66"/>
      <c r="I12" s="66"/>
      <c r="J12" s="67">
        <f t="shared" si="2"/>
        <v>0</v>
      </c>
    </row>
    <row r="13" spans="1:10" x14ac:dyDescent="0.25">
      <c r="A13" s="65" t="s">
        <v>23</v>
      </c>
      <c r="B13" s="66"/>
      <c r="C13" s="17">
        <v>1919</v>
      </c>
      <c r="D13" s="22">
        <v>0.05</v>
      </c>
      <c r="E13" s="66">
        <f t="shared" si="0"/>
        <v>95.95</v>
      </c>
      <c r="F13" s="66">
        <v>1</v>
      </c>
      <c r="G13" s="66">
        <f t="shared" si="1"/>
        <v>95.95</v>
      </c>
      <c r="H13" s="66">
        <v>0.76</v>
      </c>
      <c r="I13" s="66">
        <v>120</v>
      </c>
      <c r="J13" s="67">
        <f t="shared" si="2"/>
        <v>8750.64</v>
      </c>
    </row>
    <row r="14" spans="1:10" x14ac:dyDescent="0.25">
      <c r="A14" s="65" t="s">
        <v>147</v>
      </c>
      <c r="B14" s="66">
        <v>5</v>
      </c>
      <c r="C14" s="17">
        <f>B14*400*5280/43560</f>
        <v>242.42424242424244</v>
      </c>
      <c r="D14" s="22">
        <v>1.2</v>
      </c>
      <c r="E14" s="66">
        <f t="shared" si="0"/>
        <v>290.90909090909093</v>
      </c>
      <c r="F14" s="66">
        <v>2.5</v>
      </c>
      <c r="G14" s="66">
        <f t="shared" si="1"/>
        <v>727.27272727272737</v>
      </c>
      <c r="H14" s="66">
        <v>0.76</v>
      </c>
      <c r="I14" s="66">
        <v>120</v>
      </c>
      <c r="J14" s="67">
        <f t="shared" si="2"/>
        <v>66327.272727272735</v>
      </c>
    </row>
    <row r="15" spans="1:10" x14ac:dyDescent="0.25">
      <c r="A15" s="65" t="s">
        <v>147</v>
      </c>
      <c r="B15" s="66">
        <v>6</v>
      </c>
      <c r="C15" s="17">
        <f>B15*400*5280/43560</f>
        <v>290.90909090909093</v>
      </c>
      <c r="D15" s="22">
        <v>0.15</v>
      </c>
      <c r="E15" s="66">
        <f t="shared" si="0"/>
        <v>43.63636363636364</v>
      </c>
      <c r="F15" s="66">
        <v>2.5</v>
      </c>
      <c r="G15" s="66">
        <f t="shared" si="1"/>
        <v>109.09090909090909</v>
      </c>
      <c r="H15" s="66">
        <v>0.76</v>
      </c>
      <c r="I15" s="66">
        <v>120</v>
      </c>
      <c r="J15" s="67">
        <f t="shared" si="2"/>
        <v>9949.0909090909081</v>
      </c>
    </row>
    <row r="16" spans="1:10" x14ac:dyDescent="0.25">
      <c r="A16" s="65"/>
      <c r="B16" s="66"/>
      <c r="C16" s="17"/>
      <c r="D16" s="22"/>
      <c r="E16" s="66">
        <f t="shared" si="0"/>
        <v>0</v>
      </c>
      <c r="F16" s="66"/>
      <c r="G16" s="66">
        <f t="shared" si="1"/>
        <v>0</v>
      </c>
      <c r="H16" s="66"/>
      <c r="I16" s="66"/>
      <c r="J16" s="67">
        <f t="shared" si="2"/>
        <v>0</v>
      </c>
    </row>
    <row r="17" spans="1:15" x14ac:dyDescent="0.25">
      <c r="A17" s="65"/>
      <c r="B17" s="66"/>
      <c r="C17" s="17"/>
      <c r="D17" s="22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  <c r="L17" s="56" t="s">
        <v>148</v>
      </c>
    </row>
    <row r="18" spans="1:15" ht="13" thickBot="1" x14ac:dyDescent="0.3">
      <c r="A18" s="68" t="s">
        <v>24</v>
      </c>
      <c r="B18" s="69">
        <f>SUM(B11:B17)</f>
        <v>11</v>
      </c>
      <c r="C18" s="19">
        <f>SUM(C11:C17)</f>
        <v>2452.3333333333335</v>
      </c>
      <c r="D18" s="23"/>
      <c r="E18" s="69">
        <f>SUM(E11:E17)</f>
        <v>430.49545454545455</v>
      </c>
      <c r="F18" s="69"/>
      <c r="G18" s="69">
        <f>SUM(G11:G17)</f>
        <v>932.31363636363653</v>
      </c>
      <c r="H18" s="69"/>
      <c r="I18" s="69"/>
      <c r="J18" s="70">
        <f>SUM(J11:J17)</f>
        <v>85027.003636363646</v>
      </c>
      <c r="K18" s="93"/>
      <c r="L18" s="82"/>
      <c r="M18" s="82" t="s">
        <v>12</v>
      </c>
      <c r="N18" s="82" t="s">
        <v>149</v>
      </c>
      <c r="O18" s="43" t="s">
        <v>13</v>
      </c>
    </row>
    <row r="19" spans="1:15" x14ac:dyDescent="0.25">
      <c r="C19" s="121"/>
      <c r="D19" s="115"/>
      <c r="M19" s="56">
        <v>11</v>
      </c>
      <c r="N19" s="56">
        <v>400</v>
      </c>
      <c r="O19">
        <f>M19*5280*N19/43560</f>
        <v>533.33333333333337</v>
      </c>
    </row>
    <row r="20" spans="1:15" ht="13.5" thickBot="1" x14ac:dyDescent="0.35">
      <c r="A20" s="61" t="s">
        <v>25</v>
      </c>
      <c r="C20" s="121"/>
      <c r="D20" s="115"/>
    </row>
    <row r="21" spans="1:15" ht="21.5" thickBot="1" x14ac:dyDescent="0.3">
      <c r="A21" s="62" t="s">
        <v>26</v>
      </c>
      <c r="B21" s="63" t="s">
        <v>13</v>
      </c>
      <c r="C21" s="120" t="s">
        <v>27</v>
      </c>
      <c r="D21" s="114" t="s">
        <v>14</v>
      </c>
      <c r="E21" s="63" t="s">
        <v>15</v>
      </c>
      <c r="F21" s="63" t="s">
        <v>16</v>
      </c>
      <c r="G21" s="63" t="s">
        <v>17</v>
      </c>
      <c r="H21" s="63" t="s">
        <v>18</v>
      </c>
      <c r="I21" s="63" t="s">
        <v>19</v>
      </c>
      <c r="J21" s="64" t="s">
        <v>20</v>
      </c>
    </row>
    <row r="22" spans="1:15" x14ac:dyDescent="0.25">
      <c r="A22" s="71" t="s">
        <v>28</v>
      </c>
      <c r="B22" s="72"/>
      <c r="C22" s="15"/>
      <c r="D22" s="21"/>
      <c r="E22" s="72">
        <f t="shared" ref="E22:E28" si="3">C22*D22</f>
        <v>0</v>
      </c>
      <c r="F22" s="72"/>
      <c r="G22" s="72">
        <f t="shared" ref="G22:G28" si="4">E22*F22</f>
        <v>0</v>
      </c>
      <c r="H22" s="72"/>
      <c r="I22" s="72"/>
      <c r="J22" s="73">
        <f t="shared" ref="J22:J28" si="5">G22*H22*I22</f>
        <v>0</v>
      </c>
    </row>
    <row r="23" spans="1:15" x14ac:dyDescent="0.25">
      <c r="A23" s="65" t="s">
        <v>22</v>
      </c>
      <c r="B23" s="66"/>
      <c r="C23" s="17"/>
      <c r="D23" s="22"/>
      <c r="E23" s="66">
        <f t="shared" si="3"/>
        <v>0</v>
      </c>
      <c r="F23" s="66"/>
      <c r="G23" s="66">
        <f t="shared" si="4"/>
        <v>0</v>
      </c>
      <c r="H23" s="66"/>
      <c r="I23" s="66"/>
      <c r="J23" s="67">
        <f t="shared" si="5"/>
        <v>0</v>
      </c>
    </row>
    <row r="24" spans="1:15" x14ac:dyDescent="0.25">
      <c r="A24" s="65" t="s">
        <v>23</v>
      </c>
      <c r="B24" s="66"/>
      <c r="C24" s="17">
        <v>1919</v>
      </c>
      <c r="D24" s="22">
        <v>0.05</v>
      </c>
      <c r="E24" s="66">
        <f t="shared" si="3"/>
        <v>95.95</v>
      </c>
      <c r="F24" s="66">
        <v>1</v>
      </c>
      <c r="G24" s="66">
        <f t="shared" si="4"/>
        <v>95.95</v>
      </c>
      <c r="H24" s="66">
        <v>0.5</v>
      </c>
      <c r="I24" s="66">
        <v>60</v>
      </c>
      <c r="J24" s="67">
        <f t="shared" si="5"/>
        <v>2878.5</v>
      </c>
    </row>
    <row r="25" spans="1:15" x14ac:dyDescent="0.25">
      <c r="A25" s="65" t="s">
        <v>147</v>
      </c>
      <c r="B25" s="66">
        <v>5</v>
      </c>
      <c r="C25" s="17">
        <f>B25*400*5280/43560</f>
        <v>242.42424242424244</v>
      </c>
      <c r="D25" s="22">
        <v>1.2</v>
      </c>
      <c r="E25" s="66">
        <f t="shared" si="3"/>
        <v>290.90909090909093</v>
      </c>
      <c r="F25" s="66">
        <v>2</v>
      </c>
      <c r="G25" s="66">
        <f t="shared" si="4"/>
        <v>581.81818181818187</v>
      </c>
      <c r="H25" s="66">
        <v>0.5</v>
      </c>
      <c r="I25" s="66">
        <v>60</v>
      </c>
      <c r="J25" s="67">
        <f t="shared" si="5"/>
        <v>17454.545454545456</v>
      </c>
    </row>
    <row r="26" spans="1:15" x14ac:dyDescent="0.25">
      <c r="A26" s="65" t="s">
        <v>147</v>
      </c>
      <c r="B26" s="66">
        <v>6</v>
      </c>
      <c r="C26" s="17">
        <f>B26*400*5280/43560</f>
        <v>290.90909090909093</v>
      </c>
      <c r="D26" s="22">
        <v>0.2</v>
      </c>
      <c r="E26" s="66">
        <f t="shared" si="3"/>
        <v>58.181818181818187</v>
      </c>
      <c r="F26" s="66">
        <v>2</v>
      </c>
      <c r="G26" s="66">
        <f t="shared" si="4"/>
        <v>116.36363636363637</v>
      </c>
      <c r="H26" s="66">
        <v>0.5</v>
      </c>
      <c r="I26" s="66">
        <v>60</v>
      </c>
      <c r="J26" s="67">
        <f t="shared" si="5"/>
        <v>3490.909090909091</v>
      </c>
    </row>
    <row r="27" spans="1:15" x14ac:dyDescent="0.25">
      <c r="A27" s="65"/>
      <c r="B27" s="66"/>
      <c r="C27" s="17"/>
      <c r="D27" s="22"/>
      <c r="E27" s="66">
        <f t="shared" si="3"/>
        <v>0</v>
      </c>
      <c r="F27" s="66"/>
      <c r="G27" s="66">
        <f t="shared" si="4"/>
        <v>0</v>
      </c>
      <c r="H27" s="66"/>
      <c r="I27" s="66"/>
      <c r="J27" s="67">
        <f t="shared" si="5"/>
        <v>0</v>
      </c>
    </row>
    <row r="28" spans="1:15" x14ac:dyDescent="0.25">
      <c r="A28" s="65"/>
      <c r="B28" s="66"/>
      <c r="C28" s="17"/>
      <c r="D28" s="22"/>
      <c r="E28" s="66">
        <f t="shared" si="3"/>
        <v>0</v>
      </c>
      <c r="F28" s="66"/>
      <c r="G28" s="66">
        <f t="shared" si="4"/>
        <v>0</v>
      </c>
      <c r="H28" s="66"/>
      <c r="I28" s="66"/>
      <c r="J28" s="67">
        <f t="shared" si="5"/>
        <v>0</v>
      </c>
    </row>
    <row r="29" spans="1:15" ht="13" thickBot="1" x14ac:dyDescent="0.3">
      <c r="A29" s="68" t="s">
        <v>24</v>
      </c>
      <c r="B29" s="69">
        <f>SUM(B22:B28)</f>
        <v>11</v>
      </c>
      <c r="C29" s="19">
        <f>SUM(C22:C28)</f>
        <v>2452.3333333333335</v>
      </c>
      <c r="D29" s="23"/>
      <c r="E29" s="69">
        <f>SUM(E22:E28)</f>
        <v>445.04090909090911</v>
      </c>
      <c r="F29" s="69"/>
      <c r="G29" s="69">
        <f>SUM(G22:G28)</f>
        <v>794.13181818181829</v>
      </c>
      <c r="H29" s="69"/>
      <c r="I29" s="69"/>
      <c r="J29" s="70">
        <f>SUM(J22:J28)</f>
        <v>23823.954545454548</v>
      </c>
    </row>
    <row r="30" spans="1:15" x14ac:dyDescent="0.25">
      <c r="C30" s="121"/>
    </row>
    <row r="31" spans="1:15" ht="14.5" thickBot="1" x14ac:dyDescent="0.35">
      <c r="A31" s="60" t="s">
        <v>29</v>
      </c>
      <c r="C31" s="121"/>
    </row>
    <row r="32" spans="1:15" ht="32" thickBot="1" x14ac:dyDescent="0.3">
      <c r="A32" s="62" t="s">
        <v>30</v>
      </c>
      <c r="B32" s="63" t="s">
        <v>20</v>
      </c>
      <c r="C32" s="120" t="s">
        <v>31</v>
      </c>
      <c r="D32" s="120" t="s">
        <v>32</v>
      </c>
      <c r="E32" s="63" t="s">
        <v>33</v>
      </c>
      <c r="F32" s="63" t="s">
        <v>34</v>
      </c>
      <c r="G32" s="63" t="s">
        <v>35</v>
      </c>
      <c r="H32" s="63" t="s">
        <v>36</v>
      </c>
      <c r="I32" s="63" t="s">
        <v>37</v>
      </c>
      <c r="J32" s="64" t="s">
        <v>38</v>
      </c>
    </row>
    <row r="33" spans="1:16" ht="13" thickBot="1" x14ac:dyDescent="0.3">
      <c r="A33" s="71" t="s">
        <v>10</v>
      </c>
      <c r="B33" s="72">
        <f>J13</f>
        <v>8750.64</v>
      </c>
      <c r="C33" s="15">
        <v>1</v>
      </c>
      <c r="D33" s="15">
        <v>1</v>
      </c>
      <c r="E33" s="72">
        <v>1</v>
      </c>
      <c r="F33" s="72">
        <v>1</v>
      </c>
      <c r="G33" s="72">
        <v>1</v>
      </c>
      <c r="H33" s="72">
        <v>1</v>
      </c>
      <c r="I33" s="72">
        <v>1</v>
      </c>
      <c r="J33" s="73">
        <f>B33*C33*D33*E33*F33*G33*H33*I33</f>
        <v>8750.64</v>
      </c>
    </row>
    <row r="34" spans="1:16" x14ac:dyDescent="0.25">
      <c r="A34" s="85" t="s">
        <v>139</v>
      </c>
      <c r="B34" s="86">
        <f>J15</f>
        <v>9949.0909090909081</v>
      </c>
      <c r="C34" s="15">
        <v>1</v>
      </c>
      <c r="D34" s="15">
        <v>1</v>
      </c>
      <c r="E34" s="72">
        <v>1</v>
      </c>
      <c r="F34" s="72">
        <v>1</v>
      </c>
      <c r="G34" s="72">
        <v>1</v>
      </c>
      <c r="H34" s="72">
        <v>1</v>
      </c>
      <c r="I34" s="72">
        <v>1</v>
      </c>
      <c r="J34" s="73">
        <f>B34*C34*D34*E34*F34*G34*H34*I34</f>
        <v>9949.0909090909081</v>
      </c>
    </row>
    <row r="35" spans="1:16" ht="13" thickBot="1" x14ac:dyDescent="0.3">
      <c r="A35" s="68" t="s">
        <v>25</v>
      </c>
      <c r="B35" s="69">
        <f>J24</f>
        <v>2878.5</v>
      </c>
      <c r="C35" s="19">
        <v>1</v>
      </c>
      <c r="D35" s="19">
        <v>1</v>
      </c>
      <c r="E35" s="69">
        <v>1</v>
      </c>
      <c r="F35" s="69">
        <v>1</v>
      </c>
      <c r="G35" s="69">
        <v>1</v>
      </c>
      <c r="H35" s="69">
        <v>1</v>
      </c>
      <c r="I35" s="69">
        <v>1</v>
      </c>
      <c r="J35" s="70">
        <f>B35*C35*D35*E35*F35*G35*H35*I35</f>
        <v>2878.5</v>
      </c>
    </row>
    <row r="36" spans="1:16" ht="13" thickBot="1" x14ac:dyDescent="0.3">
      <c r="A36" s="82" t="s">
        <v>150</v>
      </c>
      <c r="B36" s="56">
        <f>J26</f>
        <v>3490.909090909091</v>
      </c>
      <c r="C36" s="15">
        <v>1</v>
      </c>
      <c r="D36" s="15">
        <v>1</v>
      </c>
      <c r="E36" s="72">
        <v>1</v>
      </c>
      <c r="F36" s="72">
        <v>1</v>
      </c>
      <c r="G36" s="72">
        <v>1</v>
      </c>
      <c r="H36" s="72">
        <v>1</v>
      </c>
      <c r="I36" s="72">
        <v>1</v>
      </c>
      <c r="J36" s="73">
        <f>B36*C36*D36*E36*F36*G36*H36*I36</f>
        <v>3490.909090909091</v>
      </c>
    </row>
    <row r="37" spans="1:16" ht="13" thickBot="1" x14ac:dyDescent="0.3">
      <c r="A37" s="74" t="s">
        <v>39</v>
      </c>
      <c r="B37" s="75"/>
      <c r="C37" s="100"/>
      <c r="D37" s="100"/>
      <c r="E37" s="75"/>
      <c r="F37" s="75"/>
      <c r="G37" s="75"/>
      <c r="H37" s="75"/>
      <c r="I37" s="75"/>
      <c r="J37" s="76">
        <f>SUM(J33:J35)</f>
        <v>21578.230909090908</v>
      </c>
    </row>
    <row r="40" spans="1:16" ht="15.5" x14ac:dyDescent="0.35">
      <c r="E40" s="57" t="s">
        <v>40</v>
      </c>
      <c r="F40" s="61"/>
    </row>
    <row r="42" spans="1:16" ht="13" x14ac:dyDescent="0.3">
      <c r="A42" s="61" t="s">
        <v>41</v>
      </c>
      <c r="C42" s="95" t="s">
        <v>146</v>
      </c>
      <c r="G42" s="61" t="s">
        <v>42</v>
      </c>
      <c r="H42" s="56" t="s">
        <v>6</v>
      </c>
    </row>
    <row r="45" spans="1:16" ht="42" x14ac:dyDescent="0.25">
      <c r="A45" s="77" t="s">
        <v>43</v>
      </c>
      <c r="B45" s="77" t="s">
        <v>38</v>
      </c>
      <c r="C45" s="89" t="s">
        <v>44</v>
      </c>
      <c r="D45" s="89" t="s">
        <v>45</v>
      </c>
      <c r="E45" s="77" t="s">
        <v>151</v>
      </c>
      <c r="F45" s="77" t="s">
        <v>122</v>
      </c>
      <c r="G45" s="78" t="s">
        <v>48</v>
      </c>
      <c r="H45" s="77" t="s">
        <v>49</v>
      </c>
      <c r="I45" s="77" t="s">
        <v>50</v>
      </c>
      <c r="J45" s="77" t="s">
        <v>46</v>
      </c>
      <c r="K45" s="89" t="s">
        <v>51</v>
      </c>
      <c r="L45" s="77" t="s">
        <v>212</v>
      </c>
      <c r="M45" s="77" t="s">
        <v>210</v>
      </c>
      <c r="N45" s="77" t="s">
        <v>52</v>
      </c>
      <c r="O45" s="46"/>
      <c r="P45" s="46"/>
    </row>
    <row r="46" spans="1:16" x14ac:dyDescent="0.25">
      <c r="A46" s="55" t="s">
        <v>10</v>
      </c>
      <c r="B46" s="55">
        <f>J33</f>
        <v>8750.64</v>
      </c>
      <c r="C46" s="90">
        <v>0.85</v>
      </c>
      <c r="D46" s="90">
        <v>0.15</v>
      </c>
      <c r="E46" s="55">
        <f>C46*B46</f>
        <v>7438.043999999999</v>
      </c>
      <c r="F46" s="55">
        <f>D46*B46</f>
        <v>1312.5959999999998</v>
      </c>
      <c r="G46" s="55">
        <v>5000</v>
      </c>
      <c r="H46" s="55">
        <v>905</v>
      </c>
      <c r="I46" s="55">
        <f>F46-H46-L46</f>
        <v>276.3363999999998</v>
      </c>
      <c r="J46" s="55">
        <f>E46-G46</f>
        <v>2438.043999999999</v>
      </c>
      <c r="K46" s="90">
        <v>0.1</v>
      </c>
      <c r="L46" s="55">
        <f>K46*F46</f>
        <v>131.25959999999998</v>
      </c>
      <c r="M46" s="55" t="s">
        <v>3</v>
      </c>
      <c r="N46" s="55" t="e">
        <f>L46-M46</f>
        <v>#VALUE!</v>
      </c>
    </row>
    <row r="47" spans="1:16" x14ac:dyDescent="0.25">
      <c r="A47" s="66" t="s">
        <v>152</v>
      </c>
      <c r="B47" s="55">
        <f>J34</f>
        <v>9949.0909090909081</v>
      </c>
      <c r="C47" s="90">
        <v>0.8</v>
      </c>
      <c r="D47" s="90">
        <v>0.2</v>
      </c>
      <c r="E47" s="55">
        <f>C47*B47</f>
        <v>7959.272727272727</v>
      </c>
      <c r="F47" s="55">
        <f>D47*B47</f>
        <v>1989.8181818181818</v>
      </c>
      <c r="G47" s="55">
        <v>5500</v>
      </c>
      <c r="H47" s="55">
        <v>1450</v>
      </c>
      <c r="I47" s="55">
        <f>F47-H47-L47</f>
        <v>340.83636363636356</v>
      </c>
      <c r="J47" s="55">
        <f>E47-G47</f>
        <v>2459.272727272727</v>
      </c>
      <c r="K47" s="90">
        <v>0.1</v>
      </c>
      <c r="L47" s="55">
        <f>K47*F47</f>
        <v>198.9818181818182</v>
      </c>
      <c r="M47" s="55" t="s">
        <v>3</v>
      </c>
      <c r="N47" s="55" t="e">
        <f>L47-M47</f>
        <v>#VALUE!</v>
      </c>
    </row>
    <row r="48" spans="1:16" x14ac:dyDescent="0.25">
      <c r="A48" s="55" t="s">
        <v>25</v>
      </c>
      <c r="B48" s="55">
        <f>J35</f>
        <v>2878.5</v>
      </c>
      <c r="C48" s="90">
        <v>0.85</v>
      </c>
      <c r="D48" s="90">
        <v>0.15</v>
      </c>
      <c r="E48" s="55">
        <f>C48*B48</f>
        <v>2446.7249999999999</v>
      </c>
      <c r="F48" s="55">
        <f>D48*B48</f>
        <v>431.77499999999998</v>
      </c>
      <c r="G48" s="55">
        <v>2000</v>
      </c>
      <c r="H48" s="55">
        <v>0</v>
      </c>
      <c r="I48" s="55">
        <f>F48-H48-L48</f>
        <v>388.59749999999997</v>
      </c>
      <c r="J48" s="55">
        <f>E48-G48</f>
        <v>446.72499999999991</v>
      </c>
      <c r="K48" s="90">
        <v>0.1</v>
      </c>
      <c r="L48" s="55">
        <f>K48*F48</f>
        <v>43.177500000000002</v>
      </c>
      <c r="M48" s="55" t="s">
        <v>3</v>
      </c>
      <c r="N48" s="55" t="e">
        <f>L48-M48</f>
        <v>#VALUE!</v>
      </c>
    </row>
    <row r="49" spans="1:16" x14ac:dyDescent="0.25">
      <c r="A49" s="66" t="s">
        <v>153</v>
      </c>
      <c r="B49" s="55">
        <f>J36</f>
        <v>3490.909090909091</v>
      </c>
      <c r="C49" s="90">
        <v>0.85</v>
      </c>
      <c r="D49" s="90">
        <v>0.15</v>
      </c>
      <c r="E49" s="55">
        <f>C49*B49</f>
        <v>2967.2727272727275</v>
      </c>
      <c r="F49" s="55">
        <f>D49*B49</f>
        <v>523.63636363636363</v>
      </c>
      <c r="G49" s="55">
        <v>1500</v>
      </c>
      <c r="H49" s="55">
        <v>0</v>
      </c>
      <c r="I49" s="55">
        <f>F49-H49-L49</f>
        <v>471.27272727272725</v>
      </c>
      <c r="J49" s="55">
        <f>E49-G49</f>
        <v>1467.2727272727275</v>
      </c>
      <c r="K49" s="90">
        <v>0.1</v>
      </c>
      <c r="L49" s="55">
        <f>K49*F49</f>
        <v>52.363636363636367</v>
      </c>
      <c r="M49" s="55" t="s">
        <v>3</v>
      </c>
      <c r="N49" s="55" t="e">
        <f>L49-M49</f>
        <v>#VALUE!</v>
      </c>
    </row>
    <row r="50" spans="1:16" x14ac:dyDescent="0.25">
      <c r="A50" s="55"/>
      <c r="B50" s="55"/>
      <c r="C50" s="90"/>
      <c r="D50" s="90"/>
      <c r="E50" s="55">
        <f>C50*B50</f>
        <v>0</v>
      </c>
      <c r="F50" s="55">
        <f>D50*B50</f>
        <v>0</v>
      </c>
      <c r="G50" s="55"/>
      <c r="H50" s="55"/>
      <c r="I50" s="55">
        <f>F50-H50-L50</f>
        <v>0</v>
      </c>
      <c r="J50" s="55">
        <f>E50-G50</f>
        <v>0</v>
      </c>
      <c r="K50" s="90"/>
      <c r="L50" s="55">
        <f>K50*J50</f>
        <v>0</v>
      </c>
      <c r="M50" s="55" t="s">
        <v>3</v>
      </c>
      <c r="N50" s="55"/>
    </row>
    <row r="53" spans="1:16" ht="13" x14ac:dyDescent="0.3">
      <c r="A53" s="61" t="s">
        <v>55</v>
      </c>
      <c r="B53" s="79" t="s">
        <v>3</v>
      </c>
      <c r="C53" s="101" t="s">
        <v>3</v>
      </c>
      <c r="D53" s="87" t="s">
        <v>56</v>
      </c>
      <c r="E53" s="56" t="s">
        <v>3</v>
      </c>
    </row>
    <row r="54" spans="1:16" ht="21" x14ac:dyDescent="0.25">
      <c r="A54" s="80" t="s">
        <v>30</v>
      </c>
      <c r="B54" s="80" t="s">
        <v>57</v>
      </c>
      <c r="C54" s="91" t="s">
        <v>58</v>
      </c>
      <c r="D54" s="91" t="s">
        <v>59</v>
      </c>
      <c r="E54" s="80" t="s">
        <v>60</v>
      </c>
      <c r="F54" s="80" t="s">
        <v>61</v>
      </c>
      <c r="G54" s="80" t="s">
        <v>62</v>
      </c>
      <c r="H54" s="80" t="s">
        <v>154</v>
      </c>
      <c r="I54" s="80" t="s">
        <v>64</v>
      </c>
      <c r="J54" s="80" t="s">
        <v>65</v>
      </c>
      <c r="K54" s="91" t="s">
        <v>66</v>
      </c>
      <c r="L54" s="80" t="s">
        <v>67</v>
      </c>
      <c r="M54" s="80" t="s">
        <v>68</v>
      </c>
      <c r="N54" s="80" t="s">
        <v>69</v>
      </c>
      <c r="O54" s="49" t="s">
        <v>70</v>
      </c>
      <c r="P54" s="49" t="s">
        <v>71</v>
      </c>
    </row>
    <row r="55" spans="1:16" x14ac:dyDescent="0.25">
      <c r="A55" s="81" t="s">
        <v>10</v>
      </c>
      <c r="B55" s="81"/>
      <c r="C55" s="92"/>
      <c r="D55" s="92"/>
      <c r="E55" s="81" t="s">
        <v>120</v>
      </c>
      <c r="F55" s="81" t="s">
        <v>120</v>
      </c>
      <c r="G55" s="81"/>
      <c r="H55" s="81" t="s">
        <v>120</v>
      </c>
      <c r="I55" s="81" t="s">
        <v>120</v>
      </c>
      <c r="J55" s="81" t="s">
        <v>120</v>
      </c>
      <c r="K55" s="92"/>
      <c r="L55" s="81"/>
      <c r="M55" s="81"/>
      <c r="N55" s="81"/>
      <c r="O55" s="50"/>
      <c r="P55" s="4"/>
    </row>
    <row r="56" spans="1:16" x14ac:dyDescent="0.25">
      <c r="A56" s="81" t="s">
        <v>72</v>
      </c>
      <c r="B56" s="81"/>
      <c r="C56" s="92"/>
      <c r="D56" s="92"/>
      <c r="E56" s="81"/>
      <c r="F56" s="81"/>
      <c r="G56" s="81"/>
      <c r="H56" s="81"/>
      <c r="I56" s="81" t="s">
        <v>120</v>
      </c>
      <c r="J56" s="81"/>
      <c r="K56" s="92"/>
      <c r="L56" s="81"/>
      <c r="M56" s="81"/>
      <c r="N56" s="81"/>
      <c r="O56" s="50"/>
      <c r="P56" s="4"/>
    </row>
    <row r="57" spans="1:16" x14ac:dyDescent="0.25">
      <c r="A57" s="81" t="s">
        <v>73</v>
      </c>
      <c r="B57" s="81"/>
      <c r="C57" s="92"/>
      <c r="D57" s="92"/>
      <c r="E57" s="81"/>
      <c r="F57" s="81"/>
      <c r="G57" s="81"/>
      <c r="H57" s="81"/>
      <c r="I57" s="81"/>
      <c r="J57" s="81"/>
      <c r="K57" s="92"/>
      <c r="L57" s="81"/>
      <c r="M57" s="81"/>
      <c r="N57" s="81"/>
      <c r="O57" s="50"/>
      <c r="P57" s="4"/>
    </row>
    <row r="60" spans="1:16" x14ac:dyDescent="0.25">
      <c r="A60" s="82" t="s">
        <v>74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75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76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77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78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79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80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  <row r="67" spans="1:12" x14ac:dyDescent="0.25">
      <c r="A67" s="82" t="s">
        <v>81</v>
      </c>
      <c r="B67" s="82"/>
      <c r="C67" s="93"/>
      <c r="D67" s="93"/>
      <c r="E67" s="82"/>
      <c r="F67" s="82"/>
      <c r="G67" s="82"/>
      <c r="H67" s="82"/>
      <c r="I67" s="82"/>
      <c r="J67" s="82"/>
      <c r="K67" s="93"/>
      <c r="L67" s="82"/>
    </row>
    <row r="68" spans="1:12" x14ac:dyDescent="0.25">
      <c r="A68" s="82" t="s">
        <v>82</v>
      </c>
      <c r="B68" s="82"/>
      <c r="C68" s="93"/>
      <c r="D68" s="93"/>
      <c r="E68" s="82"/>
      <c r="F68" s="82"/>
      <c r="G68" s="82"/>
      <c r="H68" s="82"/>
      <c r="I68" s="82"/>
      <c r="J68" s="82"/>
      <c r="K68" s="93"/>
      <c r="L68" s="82"/>
    </row>
    <row r="69" spans="1:12" x14ac:dyDescent="0.25">
      <c r="A69" s="82" t="s">
        <v>83</v>
      </c>
      <c r="B69" s="82"/>
      <c r="C69" s="93"/>
      <c r="D69" s="93"/>
      <c r="E69" s="82"/>
      <c r="F69" s="82"/>
      <c r="G69" s="82"/>
      <c r="H69" s="82"/>
      <c r="I69" s="82"/>
      <c r="J69" s="82"/>
      <c r="K69" s="93"/>
      <c r="L69" s="82"/>
    </row>
    <row r="70" spans="1:12" x14ac:dyDescent="0.25">
      <c r="A70" s="82" t="s">
        <v>84</v>
      </c>
      <c r="B70" s="82"/>
      <c r="C70" s="93"/>
      <c r="D70" s="93"/>
      <c r="E70" s="82"/>
      <c r="F70" s="82"/>
      <c r="G70" s="82"/>
      <c r="H70" s="82"/>
      <c r="I70" s="82"/>
      <c r="J70" s="82"/>
      <c r="K70" s="93"/>
      <c r="L70" s="82"/>
    </row>
  </sheetData>
  <phoneticPr fontId="0" type="noConversion"/>
  <pageMargins left="0.75" right="0.75" top="1" bottom="1" header="0.5" footer="0.5"/>
  <pageSetup scale="63" orientation="portrait" horizontalDpi="4294967292" r:id="rId1"/>
  <headerFooter alignWithMargins="0">
    <oddHeader>&amp;A</oddHeader>
    <oddFooter>Page &amp;P</oddFooter>
  </headerFooter>
  <rowBreaks count="1" manualBreakCount="1">
    <brk id="38" max="6553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P69"/>
  <sheetViews>
    <sheetView topLeftCell="A37" zoomScale="75" workbookViewId="0">
      <selection activeCell="H48" sqref="H48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1" spans="1:14" ht="15.5" x14ac:dyDescent="0.35">
      <c r="D1" s="94" t="s">
        <v>0</v>
      </c>
      <c r="E1" s="57"/>
    </row>
    <row r="2" spans="1:14" ht="15.5" x14ac:dyDescent="0.35">
      <c r="D2" s="94" t="s">
        <v>1</v>
      </c>
      <c r="E2" s="57"/>
    </row>
    <row r="4" spans="1:14" ht="13" x14ac:dyDescent="0.3">
      <c r="A4" s="58" t="s">
        <v>2</v>
      </c>
      <c r="B4" s="59" t="s">
        <v>3</v>
      </c>
      <c r="C4" s="95" t="s">
        <v>155</v>
      </c>
      <c r="D4" s="95"/>
      <c r="E4" s="59"/>
      <c r="F4" s="58" t="s">
        <v>5</v>
      </c>
      <c r="G4" s="59" t="s">
        <v>6</v>
      </c>
      <c r="H4" s="59"/>
      <c r="I4" s="59"/>
      <c r="J4" s="59"/>
    </row>
    <row r="5" spans="1:14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4" ht="13" x14ac:dyDescent="0.3">
      <c r="A6" s="58" t="s">
        <v>7</v>
      </c>
      <c r="B6" s="55">
        <v>36126</v>
      </c>
      <c r="C6" s="95"/>
      <c r="D6" s="95"/>
      <c r="E6" s="58" t="s">
        <v>8</v>
      </c>
      <c r="F6" s="59"/>
      <c r="G6" s="59"/>
      <c r="H6" s="55"/>
      <c r="I6" s="59">
        <v>14589</v>
      </c>
      <c r="J6" s="59"/>
    </row>
    <row r="8" spans="1:14" ht="14" x14ac:dyDescent="0.3">
      <c r="A8" s="60" t="s">
        <v>9</v>
      </c>
    </row>
    <row r="9" spans="1:14" ht="13.5" thickBot="1" x14ac:dyDescent="0.35">
      <c r="A9" s="61" t="s">
        <v>10</v>
      </c>
    </row>
    <row r="10" spans="1:14" ht="21.5" thickBot="1" x14ac:dyDescent="0.3">
      <c r="A10" s="62" t="s">
        <v>26</v>
      </c>
      <c r="B10" s="63" t="s">
        <v>13</v>
      </c>
      <c r="C10" s="120" t="s">
        <v>27</v>
      </c>
      <c r="D10" s="114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L10" s="56" t="s">
        <v>87</v>
      </c>
      <c r="M10" s="56" t="s">
        <v>88</v>
      </c>
      <c r="N10" s="56" t="s">
        <v>89</v>
      </c>
    </row>
    <row r="11" spans="1:14" x14ac:dyDescent="0.25">
      <c r="A11" s="71" t="s">
        <v>28</v>
      </c>
      <c r="B11" s="72"/>
      <c r="C11" s="15"/>
      <c r="D11" s="21"/>
      <c r="E11" s="72">
        <f t="shared" ref="E11:E17" si="0">C11*D11</f>
        <v>0</v>
      </c>
      <c r="F11" s="72"/>
      <c r="G11" s="72">
        <f t="shared" ref="G11:G17" si="1">E11*F11</f>
        <v>0</v>
      </c>
      <c r="H11" s="72"/>
      <c r="I11" s="72"/>
      <c r="J11" s="73">
        <f t="shared" ref="J11:J17" si="2">G11*H11*I11</f>
        <v>0</v>
      </c>
      <c r="N11" s="56">
        <f>L11*M11*5280/43560</f>
        <v>0</v>
      </c>
    </row>
    <row r="12" spans="1:14" x14ac:dyDescent="0.25">
      <c r="A12" s="65" t="s">
        <v>22</v>
      </c>
      <c r="B12" s="66"/>
      <c r="C12" s="17"/>
      <c r="D12" s="22"/>
      <c r="E12" s="66">
        <f t="shared" si="0"/>
        <v>0</v>
      </c>
      <c r="F12" s="66"/>
      <c r="G12" s="66">
        <f t="shared" si="1"/>
        <v>0</v>
      </c>
      <c r="H12" s="66"/>
      <c r="I12" s="66"/>
      <c r="J12" s="67">
        <f t="shared" si="2"/>
        <v>0</v>
      </c>
    </row>
    <row r="13" spans="1:14" x14ac:dyDescent="0.25">
      <c r="A13" s="65" t="s">
        <v>23</v>
      </c>
      <c r="B13" s="66"/>
      <c r="C13" s="17">
        <v>7787</v>
      </c>
      <c r="D13" s="22">
        <v>0.05</v>
      </c>
      <c r="E13" s="66">
        <f t="shared" si="0"/>
        <v>389.35</v>
      </c>
      <c r="F13" s="66">
        <v>1.2</v>
      </c>
      <c r="G13" s="66">
        <f t="shared" si="1"/>
        <v>467.22</v>
      </c>
      <c r="H13" s="66">
        <v>0.76</v>
      </c>
      <c r="I13" s="66">
        <v>120</v>
      </c>
      <c r="J13" s="67">
        <f t="shared" si="2"/>
        <v>42610.464000000007</v>
      </c>
    </row>
    <row r="14" spans="1:14" x14ac:dyDescent="0.25">
      <c r="A14" s="65" t="s">
        <v>54</v>
      </c>
      <c r="B14" s="66">
        <v>17</v>
      </c>
      <c r="C14" s="17">
        <f>B14*5280*400/43560</f>
        <v>824.24242424242425</v>
      </c>
      <c r="D14" s="22">
        <v>0.05</v>
      </c>
      <c r="E14" s="66">
        <f t="shared" si="0"/>
        <v>41.212121212121218</v>
      </c>
      <c r="F14" s="66">
        <v>1.3</v>
      </c>
      <c r="G14" s="66">
        <f t="shared" si="1"/>
        <v>53.575757575757585</v>
      </c>
      <c r="H14" s="66">
        <v>0.76</v>
      </c>
      <c r="I14" s="66">
        <v>120</v>
      </c>
      <c r="J14" s="67">
        <f t="shared" si="2"/>
        <v>4886.1090909090917</v>
      </c>
    </row>
    <row r="15" spans="1:14" x14ac:dyDescent="0.25">
      <c r="A15" s="65"/>
      <c r="B15" s="66"/>
      <c r="C15" s="17"/>
      <c r="D15" s="22"/>
      <c r="E15" s="66">
        <f t="shared" si="0"/>
        <v>0</v>
      </c>
      <c r="F15" s="66"/>
      <c r="G15" s="66">
        <f t="shared" si="1"/>
        <v>0</v>
      </c>
      <c r="H15" s="66"/>
      <c r="I15" s="66"/>
      <c r="J15" s="67">
        <f t="shared" si="2"/>
        <v>0</v>
      </c>
    </row>
    <row r="16" spans="1:14" x14ac:dyDescent="0.25">
      <c r="A16" s="65"/>
      <c r="B16" s="66"/>
      <c r="C16" s="17"/>
      <c r="D16" s="22"/>
      <c r="E16" s="66">
        <f t="shared" si="0"/>
        <v>0</v>
      </c>
      <c r="F16" s="66"/>
      <c r="G16" s="66">
        <f t="shared" si="1"/>
        <v>0</v>
      </c>
      <c r="H16" s="66"/>
      <c r="I16" s="66"/>
      <c r="J16" s="67">
        <f t="shared" si="2"/>
        <v>0</v>
      </c>
    </row>
    <row r="17" spans="1:10" x14ac:dyDescent="0.25">
      <c r="A17" s="65"/>
      <c r="B17" s="66"/>
      <c r="C17" s="17"/>
      <c r="D17" s="22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</row>
    <row r="18" spans="1:10" ht="13" thickBot="1" x14ac:dyDescent="0.3">
      <c r="A18" s="68" t="s">
        <v>24</v>
      </c>
      <c r="B18" s="69">
        <f>SUM(B11:B17)</f>
        <v>17</v>
      </c>
      <c r="C18" s="19">
        <f>SUM(C11:C17)</f>
        <v>8611.242424242424</v>
      </c>
      <c r="D18" s="23"/>
      <c r="E18" s="69">
        <f>SUM(E11:E17)</f>
        <v>430.56212121212127</v>
      </c>
      <c r="F18" s="69"/>
      <c r="G18" s="69">
        <f>SUM(G11:G17)</f>
        <v>520.79575757575765</v>
      </c>
      <c r="H18" s="69"/>
      <c r="I18" s="69"/>
      <c r="J18" s="70">
        <f>SUM(J11:J17)</f>
        <v>47496.5730909091</v>
      </c>
    </row>
    <row r="19" spans="1:10" x14ac:dyDescent="0.25">
      <c r="C19" s="121"/>
      <c r="D19" s="115"/>
    </row>
    <row r="20" spans="1:10" ht="13.5" thickBot="1" x14ac:dyDescent="0.35">
      <c r="A20" s="61" t="s">
        <v>25</v>
      </c>
      <c r="C20" s="121"/>
      <c r="D20" s="115"/>
    </row>
    <row r="21" spans="1:10" ht="21.5" thickBot="1" x14ac:dyDescent="0.3">
      <c r="A21" s="62" t="s">
        <v>26</v>
      </c>
      <c r="B21" s="63" t="s">
        <v>13</v>
      </c>
      <c r="C21" s="120" t="s">
        <v>27</v>
      </c>
      <c r="D21" s="114" t="s">
        <v>14</v>
      </c>
      <c r="E21" s="63" t="s">
        <v>15</v>
      </c>
      <c r="F21" s="63" t="s">
        <v>16</v>
      </c>
      <c r="G21" s="63" t="s">
        <v>17</v>
      </c>
      <c r="H21" s="63" t="s">
        <v>18</v>
      </c>
      <c r="I21" s="63" t="s">
        <v>19</v>
      </c>
      <c r="J21" s="64" t="s">
        <v>20</v>
      </c>
    </row>
    <row r="22" spans="1:10" x14ac:dyDescent="0.25">
      <c r="A22" s="71" t="s">
        <v>28</v>
      </c>
      <c r="B22" s="72"/>
      <c r="C22" s="15"/>
      <c r="D22" s="21"/>
      <c r="E22" s="72">
        <f t="shared" ref="E22:E28" si="3">C22*D22</f>
        <v>0</v>
      </c>
      <c r="F22" s="72"/>
      <c r="G22" s="72">
        <f t="shared" ref="G22:G28" si="4">E22*F22</f>
        <v>0</v>
      </c>
      <c r="H22" s="72"/>
      <c r="I22" s="72"/>
      <c r="J22" s="73">
        <f t="shared" ref="J22:J28" si="5">G22*H22*I22</f>
        <v>0</v>
      </c>
    </row>
    <row r="23" spans="1:10" x14ac:dyDescent="0.25">
      <c r="A23" s="65" t="s">
        <v>22</v>
      </c>
      <c r="B23" s="66"/>
      <c r="C23" s="17"/>
      <c r="D23" s="22"/>
      <c r="E23" s="66">
        <f t="shared" si="3"/>
        <v>0</v>
      </c>
      <c r="F23" s="66"/>
      <c r="G23" s="66">
        <f t="shared" si="4"/>
        <v>0</v>
      </c>
      <c r="H23" s="66"/>
      <c r="I23" s="66"/>
      <c r="J23" s="67">
        <f t="shared" si="5"/>
        <v>0</v>
      </c>
    </row>
    <row r="24" spans="1:10" x14ac:dyDescent="0.25">
      <c r="A24" s="65" t="s">
        <v>23</v>
      </c>
      <c r="B24" s="66"/>
      <c r="C24" s="17">
        <v>7787</v>
      </c>
      <c r="D24" s="22">
        <v>0.05</v>
      </c>
      <c r="E24" s="66">
        <f t="shared" si="3"/>
        <v>389.35</v>
      </c>
      <c r="F24" s="66">
        <v>1</v>
      </c>
      <c r="G24" s="66">
        <f t="shared" si="4"/>
        <v>389.35</v>
      </c>
      <c r="H24" s="66">
        <v>0.5</v>
      </c>
      <c r="I24" s="66">
        <v>60</v>
      </c>
      <c r="J24" s="67">
        <f t="shared" si="5"/>
        <v>11680.5</v>
      </c>
    </row>
    <row r="25" spans="1:10" x14ac:dyDescent="0.25">
      <c r="A25" s="65"/>
      <c r="B25" s="66"/>
      <c r="C25" s="17"/>
      <c r="D25" s="22"/>
      <c r="E25" s="66">
        <f t="shared" si="3"/>
        <v>0</v>
      </c>
      <c r="F25" s="66"/>
      <c r="G25" s="66">
        <f t="shared" si="4"/>
        <v>0</v>
      </c>
      <c r="H25" s="66"/>
      <c r="I25" s="66"/>
      <c r="J25" s="67">
        <f t="shared" si="5"/>
        <v>0</v>
      </c>
    </row>
    <row r="26" spans="1:10" x14ac:dyDescent="0.25">
      <c r="A26" s="65"/>
      <c r="B26" s="66"/>
      <c r="C26" s="17"/>
      <c r="D26" s="22"/>
      <c r="E26" s="66">
        <f t="shared" si="3"/>
        <v>0</v>
      </c>
      <c r="F26" s="66"/>
      <c r="G26" s="66">
        <f t="shared" si="4"/>
        <v>0</v>
      </c>
      <c r="H26" s="66"/>
      <c r="I26" s="66"/>
      <c r="J26" s="67">
        <f t="shared" si="5"/>
        <v>0</v>
      </c>
    </row>
    <row r="27" spans="1:10" x14ac:dyDescent="0.25">
      <c r="A27" s="65"/>
      <c r="B27" s="66"/>
      <c r="C27" s="17"/>
      <c r="D27" s="22"/>
      <c r="E27" s="66">
        <f t="shared" si="3"/>
        <v>0</v>
      </c>
      <c r="F27" s="66"/>
      <c r="G27" s="66">
        <f t="shared" si="4"/>
        <v>0</v>
      </c>
      <c r="H27" s="66"/>
      <c r="I27" s="66"/>
      <c r="J27" s="67">
        <f t="shared" si="5"/>
        <v>0</v>
      </c>
    </row>
    <row r="28" spans="1:10" x14ac:dyDescent="0.25">
      <c r="A28" s="65"/>
      <c r="B28" s="66"/>
      <c r="C28" s="17"/>
      <c r="D28" s="22"/>
      <c r="E28" s="66">
        <f t="shared" si="3"/>
        <v>0</v>
      </c>
      <c r="F28" s="66"/>
      <c r="G28" s="66">
        <f t="shared" si="4"/>
        <v>0</v>
      </c>
      <c r="H28" s="66"/>
      <c r="I28" s="66"/>
      <c r="J28" s="67">
        <f t="shared" si="5"/>
        <v>0</v>
      </c>
    </row>
    <row r="29" spans="1:10" ht="13" thickBot="1" x14ac:dyDescent="0.3">
      <c r="A29" s="68" t="s">
        <v>24</v>
      </c>
      <c r="B29" s="69">
        <f>SUM(B22:B28)</f>
        <v>0</v>
      </c>
      <c r="C29" s="19">
        <f>SUM(C22:C28)</f>
        <v>7787</v>
      </c>
      <c r="D29" s="23"/>
      <c r="E29" s="69">
        <f>SUM(E22:E28)</f>
        <v>389.35</v>
      </c>
      <c r="F29" s="69"/>
      <c r="G29" s="69">
        <f>SUM(G22:G28)</f>
        <v>389.35</v>
      </c>
      <c r="H29" s="69"/>
      <c r="I29" s="69"/>
      <c r="J29" s="70">
        <f>SUM(J22:J28)</f>
        <v>11680.5</v>
      </c>
    </row>
    <row r="30" spans="1:10" x14ac:dyDescent="0.25">
      <c r="C30" s="121"/>
    </row>
    <row r="31" spans="1:10" ht="14.5" thickBot="1" x14ac:dyDescent="0.35">
      <c r="A31" s="60" t="s">
        <v>29</v>
      </c>
      <c r="C31" s="121"/>
    </row>
    <row r="32" spans="1:10" ht="32" thickBot="1" x14ac:dyDescent="0.3">
      <c r="A32" s="62" t="s">
        <v>30</v>
      </c>
      <c r="B32" s="63" t="s">
        <v>20</v>
      </c>
      <c r="C32" s="120" t="s">
        <v>31</v>
      </c>
      <c r="D32" s="120" t="s">
        <v>32</v>
      </c>
      <c r="E32" s="63" t="s">
        <v>33</v>
      </c>
      <c r="F32" s="63" t="s">
        <v>34</v>
      </c>
      <c r="G32" s="63" t="s">
        <v>35</v>
      </c>
      <c r="H32" s="63" t="s">
        <v>36</v>
      </c>
      <c r="I32" s="63" t="s">
        <v>37</v>
      </c>
      <c r="J32" s="64" t="s">
        <v>38</v>
      </c>
    </row>
    <row r="33" spans="1:16" ht="13" thickBot="1" x14ac:dyDescent="0.3">
      <c r="A33" s="71" t="s">
        <v>10</v>
      </c>
      <c r="B33" s="72">
        <f>J13</f>
        <v>42610.464000000007</v>
      </c>
      <c r="C33" s="15">
        <v>1</v>
      </c>
      <c r="D33" s="15">
        <v>1</v>
      </c>
      <c r="E33" s="72">
        <v>1</v>
      </c>
      <c r="F33" s="72">
        <v>1</v>
      </c>
      <c r="G33" s="72">
        <v>0.9</v>
      </c>
      <c r="H33" s="72">
        <v>0.9</v>
      </c>
      <c r="I33" s="72">
        <v>1</v>
      </c>
      <c r="J33" s="73">
        <f>B33*C33*D33*E33*F33*G33*H33*I33</f>
        <v>34514.475840000006</v>
      </c>
    </row>
    <row r="34" spans="1:16" x14ac:dyDescent="0.25">
      <c r="A34" s="85" t="s">
        <v>64</v>
      </c>
      <c r="B34" s="86">
        <f>J14</f>
        <v>4886.1090909090917</v>
      </c>
      <c r="C34" s="15">
        <v>1</v>
      </c>
      <c r="D34" s="15">
        <v>1</v>
      </c>
      <c r="E34" s="72">
        <v>1</v>
      </c>
      <c r="F34" s="72">
        <v>1</v>
      </c>
      <c r="G34" s="72">
        <v>1</v>
      </c>
      <c r="H34" s="72">
        <v>1</v>
      </c>
      <c r="I34" s="72">
        <v>1</v>
      </c>
      <c r="J34" s="73">
        <f>B34*C34*D34*E34*F34*G34*H34*I34</f>
        <v>4886.1090909090917</v>
      </c>
    </row>
    <row r="35" spans="1:16" ht="13" thickBot="1" x14ac:dyDescent="0.3">
      <c r="A35" s="68" t="s">
        <v>25</v>
      </c>
      <c r="B35" s="69">
        <f>J29</f>
        <v>11680.5</v>
      </c>
      <c r="C35" s="19">
        <v>1</v>
      </c>
      <c r="D35" s="19">
        <v>1</v>
      </c>
      <c r="E35" s="69">
        <v>1</v>
      </c>
      <c r="F35" s="69">
        <v>1</v>
      </c>
      <c r="G35" s="69">
        <v>1</v>
      </c>
      <c r="H35" s="69">
        <v>1</v>
      </c>
      <c r="I35" s="69">
        <v>0.95</v>
      </c>
      <c r="J35" s="70">
        <f>B35*C35*D35*E35*F35*G35*H35*I35</f>
        <v>11096.475</v>
      </c>
    </row>
    <row r="36" spans="1:16" ht="13" thickBot="1" x14ac:dyDescent="0.3">
      <c r="A36" s="74" t="s">
        <v>39</v>
      </c>
      <c r="B36" s="75"/>
      <c r="C36" s="100"/>
      <c r="D36" s="100"/>
      <c r="E36" s="75"/>
      <c r="F36" s="75"/>
      <c r="G36" s="75"/>
      <c r="H36" s="75"/>
      <c r="I36" s="75"/>
      <c r="J36" s="76">
        <f>SUM(J33:J35)</f>
        <v>50497.059930909098</v>
      </c>
    </row>
    <row r="40" spans="1:16" ht="15.5" x14ac:dyDescent="0.35">
      <c r="E40" s="57" t="s">
        <v>40</v>
      </c>
      <c r="F40" s="61"/>
    </row>
    <row r="42" spans="1:16" ht="13" x14ac:dyDescent="0.3">
      <c r="A42" s="61" t="s">
        <v>41</v>
      </c>
      <c r="C42" s="95" t="s">
        <v>155</v>
      </c>
      <c r="G42" s="61" t="s">
        <v>42</v>
      </c>
      <c r="H42" s="56" t="s">
        <v>6</v>
      </c>
    </row>
    <row r="45" spans="1:16" ht="42" x14ac:dyDescent="0.25">
      <c r="A45" s="77" t="s">
        <v>43</v>
      </c>
      <c r="B45" s="77" t="s">
        <v>38</v>
      </c>
      <c r="C45" s="89" t="s">
        <v>44</v>
      </c>
      <c r="D45" s="89" t="s">
        <v>45</v>
      </c>
      <c r="E45" s="77" t="s">
        <v>101</v>
      </c>
      <c r="F45" s="77" t="s">
        <v>122</v>
      </c>
      <c r="G45" s="78" t="s">
        <v>48</v>
      </c>
      <c r="H45" s="77" t="s">
        <v>49</v>
      </c>
      <c r="I45" s="77" t="s">
        <v>50</v>
      </c>
      <c r="J45" s="77" t="s">
        <v>46</v>
      </c>
      <c r="K45" s="89" t="s">
        <v>51</v>
      </c>
      <c r="L45" s="77" t="s">
        <v>212</v>
      </c>
      <c r="M45" s="77" t="s">
        <v>210</v>
      </c>
      <c r="N45" s="77" t="s">
        <v>213</v>
      </c>
      <c r="O45" s="46"/>
      <c r="P45" s="46"/>
    </row>
    <row r="46" spans="1:16" x14ac:dyDescent="0.25">
      <c r="A46" s="55" t="s">
        <v>10</v>
      </c>
      <c r="B46" s="55">
        <f>J33</f>
        <v>34514.475840000006</v>
      </c>
      <c r="C46" s="90">
        <v>0.9</v>
      </c>
      <c r="D46" s="90">
        <v>0.1</v>
      </c>
      <c r="E46" s="55">
        <f>C46*B46</f>
        <v>31063.028256000005</v>
      </c>
      <c r="F46" s="55">
        <f>D46*B46</f>
        <v>3451.4475840000009</v>
      </c>
      <c r="G46" s="55">
        <v>18000</v>
      </c>
      <c r="H46" s="55">
        <v>977</v>
      </c>
      <c r="I46" s="55">
        <f>F46-H46-L46</f>
        <v>2129.3028256000007</v>
      </c>
      <c r="J46" s="55">
        <f>E46-G46</f>
        <v>13063.028256000005</v>
      </c>
      <c r="K46" s="90">
        <v>0.1</v>
      </c>
      <c r="L46" s="55">
        <f>K46*F46</f>
        <v>345.14475840000011</v>
      </c>
      <c r="M46" s="55" t="s">
        <v>3</v>
      </c>
      <c r="N46" s="55" t="e">
        <f>L46-M46</f>
        <v>#VALUE!</v>
      </c>
    </row>
    <row r="47" spans="1:16" x14ac:dyDescent="0.25">
      <c r="A47" s="55" t="s">
        <v>25</v>
      </c>
      <c r="B47" s="55">
        <f>J35</f>
        <v>11096.475</v>
      </c>
      <c r="C47" s="90">
        <v>0.9</v>
      </c>
      <c r="D47" s="90">
        <v>0.1</v>
      </c>
      <c r="E47" s="55">
        <f>C47*B47</f>
        <v>9986.8275000000012</v>
      </c>
      <c r="F47" s="55">
        <f>D47*B47</f>
        <v>1109.6475</v>
      </c>
      <c r="G47" s="55">
        <v>6500</v>
      </c>
      <c r="H47" s="55">
        <v>210</v>
      </c>
      <c r="I47" s="55">
        <f>F47-H47-L47</f>
        <v>788.68275000000006</v>
      </c>
      <c r="J47" s="55">
        <f>E47-G47</f>
        <v>3486.8275000000012</v>
      </c>
      <c r="K47" s="90">
        <v>0.1</v>
      </c>
      <c r="L47" s="55">
        <f>K47*F47</f>
        <v>110.96475000000001</v>
      </c>
      <c r="M47" s="55" t="s">
        <v>3</v>
      </c>
      <c r="N47" s="55" t="e">
        <f>L47-M47</f>
        <v>#VALUE!</v>
      </c>
    </row>
    <row r="48" spans="1:16" x14ac:dyDescent="0.25">
      <c r="A48" s="55" t="s">
        <v>54</v>
      </c>
      <c r="B48" s="55">
        <f>J34</f>
        <v>4886.1090909090917</v>
      </c>
      <c r="C48" s="90">
        <v>0.9</v>
      </c>
      <c r="D48" s="90">
        <v>0.1</v>
      </c>
      <c r="E48" s="55">
        <f>C48*B48</f>
        <v>4397.4981818181823</v>
      </c>
      <c r="F48" s="55">
        <f>D48*B48</f>
        <v>488.61090909090922</v>
      </c>
      <c r="G48" s="55">
        <v>2000</v>
      </c>
      <c r="H48" s="55">
        <v>0</v>
      </c>
      <c r="I48" s="55">
        <f>F48-H48-L48</f>
        <v>439.74981818181828</v>
      </c>
      <c r="J48" s="55">
        <f>E48-G48</f>
        <v>2397.4981818181823</v>
      </c>
      <c r="K48" s="90">
        <v>0.1</v>
      </c>
      <c r="L48" s="55">
        <f>K48*F48</f>
        <v>48.861090909090926</v>
      </c>
      <c r="M48" s="55" t="s">
        <v>3</v>
      </c>
      <c r="N48" s="55" t="e">
        <f>L48-M48</f>
        <v>#VALUE!</v>
      </c>
    </row>
    <row r="49" spans="1:16" x14ac:dyDescent="0.25">
      <c r="A49" s="55"/>
      <c r="B49" s="55"/>
      <c r="C49" s="90"/>
      <c r="D49" s="90"/>
      <c r="E49" s="55">
        <f>C49*B49</f>
        <v>0</v>
      </c>
      <c r="F49" s="55">
        <f>D49*B49</f>
        <v>0</v>
      </c>
      <c r="G49" s="55"/>
      <c r="H49" s="55"/>
      <c r="I49" s="55">
        <f>F49-H49</f>
        <v>0</v>
      </c>
      <c r="J49" s="55">
        <f>E49-G49</f>
        <v>0</v>
      </c>
      <c r="K49" s="90"/>
      <c r="L49" s="55">
        <f>K49*J49</f>
        <v>0</v>
      </c>
      <c r="M49" s="55" t="s">
        <v>3</v>
      </c>
      <c r="N49" s="55"/>
    </row>
    <row r="52" spans="1:16" ht="13" x14ac:dyDescent="0.3">
      <c r="A52" s="61" t="s">
        <v>55</v>
      </c>
      <c r="B52" s="79" t="s">
        <v>3</v>
      </c>
      <c r="C52" s="101" t="s">
        <v>3</v>
      </c>
      <c r="D52" s="87" t="s">
        <v>56</v>
      </c>
      <c r="E52" s="56" t="s">
        <v>3</v>
      </c>
    </row>
    <row r="53" spans="1:16" ht="21" x14ac:dyDescent="0.25">
      <c r="A53" s="80" t="s">
        <v>30</v>
      </c>
      <c r="B53" s="80" t="s">
        <v>57</v>
      </c>
      <c r="C53" s="91" t="s">
        <v>58</v>
      </c>
      <c r="D53" s="91" t="s">
        <v>59</v>
      </c>
      <c r="E53" s="80" t="s">
        <v>60</v>
      </c>
      <c r="F53" s="80" t="s">
        <v>61</v>
      </c>
      <c r="G53" s="80" t="s">
        <v>62</v>
      </c>
      <c r="H53" s="80" t="s">
        <v>63</v>
      </c>
      <c r="I53" s="80" t="s">
        <v>64</v>
      </c>
      <c r="J53" s="80" t="s">
        <v>65</v>
      </c>
      <c r="K53" s="91" t="s">
        <v>66</v>
      </c>
      <c r="L53" s="80" t="s">
        <v>67</v>
      </c>
      <c r="M53" s="80" t="s">
        <v>68</v>
      </c>
      <c r="N53" s="80" t="s">
        <v>69</v>
      </c>
      <c r="O53" s="49" t="s">
        <v>70</v>
      </c>
      <c r="P53" s="49" t="s">
        <v>71</v>
      </c>
    </row>
    <row r="54" spans="1:16" x14ac:dyDescent="0.25">
      <c r="A54" s="81" t="s">
        <v>10</v>
      </c>
      <c r="B54" s="81"/>
      <c r="C54" s="92"/>
      <c r="D54" s="92" t="s">
        <v>120</v>
      </c>
      <c r="E54" s="81"/>
      <c r="F54" s="81" t="s">
        <v>120</v>
      </c>
      <c r="G54" s="81"/>
      <c r="H54" s="81"/>
      <c r="I54" s="81" t="s">
        <v>120</v>
      </c>
      <c r="J54" s="81" t="s">
        <v>120</v>
      </c>
      <c r="K54" s="92"/>
      <c r="L54" s="81" t="s">
        <v>120</v>
      </c>
      <c r="M54" s="81" t="s">
        <v>120</v>
      </c>
      <c r="N54" s="81"/>
      <c r="O54" s="50"/>
      <c r="P54" s="4"/>
    </row>
    <row r="55" spans="1:16" x14ac:dyDescent="0.25">
      <c r="A55" s="81" t="s">
        <v>72</v>
      </c>
      <c r="B55" s="81"/>
      <c r="C55" s="92"/>
      <c r="D55" s="92"/>
      <c r="E55" s="81"/>
      <c r="F55" s="81"/>
      <c r="G55" s="81"/>
      <c r="H55" s="81"/>
      <c r="I55" s="81"/>
      <c r="J55" s="81"/>
      <c r="K55" s="92" t="s">
        <v>156</v>
      </c>
      <c r="L55" s="81"/>
      <c r="M55" s="81"/>
      <c r="N55" s="81"/>
      <c r="O55" s="50"/>
      <c r="P55" s="4"/>
    </row>
    <row r="56" spans="1:16" x14ac:dyDescent="0.25">
      <c r="A56" s="81" t="s">
        <v>73</v>
      </c>
      <c r="B56" s="81"/>
      <c r="C56" s="92"/>
      <c r="D56" s="92"/>
      <c r="E56" s="81"/>
      <c r="F56" s="81"/>
      <c r="G56" s="81"/>
      <c r="H56" s="81"/>
      <c r="I56" s="81"/>
      <c r="J56" s="81"/>
      <c r="K56" s="92"/>
      <c r="L56" s="81"/>
      <c r="M56" s="81"/>
      <c r="N56" s="81"/>
      <c r="O56" s="50"/>
      <c r="P56" s="4"/>
    </row>
    <row r="59" spans="1:16" x14ac:dyDescent="0.25">
      <c r="A59" s="82" t="s">
        <v>74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75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76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77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78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79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80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81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  <row r="67" spans="1:12" x14ac:dyDescent="0.25">
      <c r="A67" s="82" t="s">
        <v>82</v>
      </c>
      <c r="B67" s="82"/>
      <c r="C67" s="93"/>
      <c r="D67" s="93"/>
      <c r="E67" s="82"/>
      <c r="F67" s="82"/>
      <c r="G67" s="82"/>
      <c r="H67" s="82"/>
      <c r="I67" s="82"/>
      <c r="J67" s="82"/>
      <c r="K67" s="93"/>
      <c r="L67" s="82"/>
    </row>
    <row r="68" spans="1:12" x14ac:dyDescent="0.25">
      <c r="A68" s="82" t="s">
        <v>83</v>
      </c>
      <c r="B68" s="82"/>
      <c r="C68" s="93"/>
      <c r="D68" s="93"/>
      <c r="E68" s="82"/>
      <c r="F68" s="82"/>
      <c r="G68" s="82"/>
      <c r="H68" s="82"/>
      <c r="I68" s="82"/>
      <c r="J68" s="82"/>
      <c r="K68" s="93"/>
      <c r="L68" s="82"/>
    </row>
    <row r="69" spans="1:12" x14ac:dyDescent="0.25">
      <c r="A69" s="82" t="s">
        <v>84</v>
      </c>
      <c r="B69" s="82"/>
      <c r="C69" s="93"/>
      <c r="D69" s="93"/>
      <c r="E69" s="82"/>
      <c r="F69" s="82"/>
      <c r="G69" s="82"/>
      <c r="H69" s="82"/>
      <c r="I69" s="82"/>
      <c r="J69" s="82"/>
      <c r="K69" s="93"/>
      <c r="L69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>&amp;A</oddHeader>
    <oddFooter>Page &amp;P</oddFooter>
  </headerFooter>
  <rowBreaks count="1" manualBreakCount="1">
    <brk id="39" max="65535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77"/>
  <sheetViews>
    <sheetView topLeftCell="A48" workbookViewId="0">
      <selection activeCell="I59" sqref="I59"/>
    </sheetView>
  </sheetViews>
  <sheetFormatPr defaultRowHeight="12.5" x14ac:dyDescent="0.25"/>
  <sheetData>
    <row r="1" spans="1:12" ht="15.5" x14ac:dyDescent="0.35">
      <c r="D1" s="2" t="s">
        <v>0</v>
      </c>
      <c r="E1" s="2"/>
    </row>
    <row r="2" spans="1:12" ht="15.5" x14ac:dyDescent="0.35">
      <c r="D2" s="2" t="s">
        <v>1</v>
      </c>
      <c r="E2" s="2"/>
    </row>
    <row r="4" spans="1:12" ht="13" x14ac:dyDescent="0.3">
      <c r="A4" s="9" t="s">
        <v>2</v>
      </c>
      <c r="B4" s="3" t="s">
        <v>223</v>
      </c>
      <c r="C4" s="3"/>
      <c r="D4" s="3"/>
      <c r="E4" s="3"/>
      <c r="F4" s="9" t="s">
        <v>5</v>
      </c>
      <c r="G4" s="3"/>
      <c r="H4" s="3"/>
      <c r="I4" s="3"/>
      <c r="J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ht="13" x14ac:dyDescent="0.3">
      <c r="A6" s="9" t="s">
        <v>7</v>
      </c>
      <c r="B6" s="4"/>
      <c r="C6" s="3"/>
      <c r="D6" s="3"/>
      <c r="E6" s="9" t="s">
        <v>8</v>
      </c>
      <c r="F6" s="3"/>
      <c r="G6" s="3"/>
      <c r="H6" s="4"/>
      <c r="I6" s="3"/>
      <c r="J6" s="3"/>
    </row>
    <row r="8" spans="1:12" ht="14" x14ac:dyDescent="0.3">
      <c r="A8" s="8" t="s">
        <v>9</v>
      </c>
    </row>
    <row r="9" spans="1:12" ht="13.5" thickBot="1" x14ac:dyDescent="0.35">
      <c r="A9" s="1" t="s">
        <v>10</v>
      </c>
    </row>
    <row r="10" spans="1:12" ht="32" thickBot="1" x14ac:dyDescent="0.3">
      <c r="A10" s="5" t="s">
        <v>26</v>
      </c>
      <c r="B10" s="6" t="s">
        <v>13</v>
      </c>
      <c r="C10" s="6" t="s">
        <v>27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 t="s">
        <v>20</v>
      </c>
    </row>
    <row r="11" spans="1:12" x14ac:dyDescent="0.25">
      <c r="A11" s="10" t="s">
        <v>28</v>
      </c>
      <c r="B11" s="15"/>
      <c r="C11" s="15"/>
      <c r="D11" s="24"/>
      <c r="E11" s="15">
        <f t="shared" ref="E11:E17" si="0">C11*D11</f>
        <v>0</v>
      </c>
      <c r="F11" s="21"/>
      <c r="G11" s="15">
        <f t="shared" ref="G11:G17" si="1">E11*F11</f>
        <v>0</v>
      </c>
      <c r="H11" s="21"/>
      <c r="I11" s="15"/>
      <c r="J11" s="16">
        <f t="shared" ref="J11:J17" si="2">G11*H11*I11</f>
        <v>0</v>
      </c>
      <c r="K11" t="s">
        <v>224</v>
      </c>
    </row>
    <row r="12" spans="1:12" x14ac:dyDescent="0.25">
      <c r="A12" s="11" t="s">
        <v>22</v>
      </c>
      <c r="B12" s="17"/>
      <c r="C12" s="17"/>
      <c r="D12" s="25"/>
      <c r="E12" s="17">
        <f t="shared" si="0"/>
        <v>0</v>
      </c>
      <c r="F12" s="22"/>
      <c r="G12" s="17">
        <f t="shared" si="1"/>
        <v>0</v>
      </c>
      <c r="H12" s="22"/>
      <c r="I12" s="17"/>
      <c r="J12" s="18">
        <f t="shared" si="2"/>
        <v>0</v>
      </c>
      <c r="K12" t="s">
        <v>225</v>
      </c>
    </row>
    <row r="13" spans="1:12" x14ac:dyDescent="0.25">
      <c r="A13" s="11" t="s">
        <v>23</v>
      </c>
      <c r="B13" s="17"/>
      <c r="C13" s="17"/>
      <c r="D13" s="25"/>
      <c r="E13" s="17">
        <f t="shared" si="0"/>
        <v>0</v>
      </c>
      <c r="F13" s="22"/>
      <c r="G13" s="17">
        <f t="shared" si="1"/>
        <v>0</v>
      </c>
      <c r="H13" s="22"/>
      <c r="I13" s="17"/>
      <c r="J13" s="18">
        <f t="shared" si="2"/>
        <v>0</v>
      </c>
      <c r="K13" t="s">
        <v>226</v>
      </c>
    </row>
    <row r="14" spans="1:12" x14ac:dyDescent="0.25">
      <c r="A14" s="11" t="s">
        <v>221</v>
      </c>
      <c r="B14" s="17"/>
      <c r="C14" s="17"/>
      <c r="D14" s="25"/>
      <c r="E14" s="17">
        <f t="shared" si="0"/>
        <v>0</v>
      </c>
      <c r="F14" s="22"/>
      <c r="G14" s="17">
        <f t="shared" si="1"/>
        <v>0</v>
      </c>
      <c r="H14" s="22"/>
      <c r="I14" s="17"/>
      <c r="J14" s="18">
        <f t="shared" si="2"/>
        <v>0</v>
      </c>
      <c r="K14" t="s">
        <v>227</v>
      </c>
    </row>
    <row r="15" spans="1:12" x14ac:dyDescent="0.25">
      <c r="A15" s="11" t="s">
        <v>217</v>
      </c>
      <c r="B15" s="17">
        <v>36</v>
      </c>
      <c r="C15" s="17">
        <v>36</v>
      </c>
      <c r="D15" s="25">
        <v>1</v>
      </c>
      <c r="E15" s="17">
        <f t="shared" si="0"/>
        <v>36</v>
      </c>
      <c r="F15" s="22">
        <v>2</v>
      </c>
      <c r="G15" s="17">
        <f t="shared" si="1"/>
        <v>72</v>
      </c>
      <c r="H15" s="22">
        <v>0.75</v>
      </c>
      <c r="I15" s="17">
        <v>120</v>
      </c>
      <c r="J15" s="18">
        <f t="shared" si="2"/>
        <v>6480</v>
      </c>
      <c r="K15" s="130">
        <v>7380</v>
      </c>
      <c r="L15" t="s">
        <v>231</v>
      </c>
    </row>
    <row r="16" spans="1:12" x14ac:dyDescent="0.25">
      <c r="A16" s="11"/>
      <c r="B16" s="17"/>
      <c r="C16" s="17"/>
      <c r="D16" s="25"/>
      <c r="E16" s="17">
        <f t="shared" si="0"/>
        <v>0</v>
      </c>
      <c r="F16" s="22"/>
      <c r="G16" s="17">
        <f t="shared" si="1"/>
        <v>0</v>
      </c>
      <c r="H16" s="22"/>
      <c r="I16" s="17"/>
      <c r="J16" s="18">
        <f t="shared" si="2"/>
        <v>0</v>
      </c>
    </row>
    <row r="17" spans="1:10" x14ac:dyDescent="0.25">
      <c r="A17" s="11"/>
      <c r="B17" s="17"/>
      <c r="C17" s="17"/>
      <c r="D17" s="25"/>
      <c r="E17" s="17">
        <f t="shared" si="0"/>
        <v>0</v>
      </c>
      <c r="F17" s="22"/>
      <c r="G17" s="17">
        <f t="shared" si="1"/>
        <v>0</v>
      </c>
      <c r="H17" s="22"/>
      <c r="I17" s="17"/>
      <c r="J17" s="18">
        <f t="shared" si="2"/>
        <v>0</v>
      </c>
    </row>
    <row r="18" spans="1:10" ht="13" thickBot="1" x14ac:dyDescent="0.3">
      <c r="A18" s="13" t="s">
        <v>24</v>
      </c>
      <c r="B18" s="19">
        <f>SUM(B11:B17)</f>
        <v>36</v>
      </c>
      <c r="C18" s="19">
        <f>SUM(C11:C17)</f>
        <v>36</v>
      </c>
      <c r="D18" s="23"/>
      <c r="E18" s="19">
        <f>SUM(E11:E17)</f>
        <v>36</v>
      </c>
      <c r="F18" s="23"/>
      <c r="G18" s="19">
        <f>SUM(G11:G17)</f>
        <v>72</v>
      </c>
      <c r="H18" s="23"/>
      <c r="I18" s="19"/>
      <c r="J18" s="20">
        <f>SUM(J11:J17)</f>
        <v>6480</v>
      </c>
    </row>
    <row r="20" spans="1:10" ht="13.5" thickBot="1" x14ac:dyDescent="0.35">
      <c r="A20" s="1" t="s">
        <v>25</v>
      </c>
    </row>
    <row r="21" spans="1:10" ht="32" thickBot="1" x14ac:dyDescent="0.3">
      <c r="A21" s="5" t="s">
        <v>26</v>
      </c>
      <c r="B21" s="6" t="s">
        <v>13</v>
      </c>
      <c r="C21" s="6" t="s">
        <v>27</v>
      </c>
      <c r="D21" s="6" t="s">
        <v>14</v>
      </c>
      <c r="E21" s="6" t="s">
        <v>15</v>
      </c>
      <c r="F21" s="6" t="s">
        <v>16</v>
      </c>
      <c r="G21" s="6" t="s">
        <v>17</v>
      </c>
      <c r="H21" s="6" t="s">
        <v>18</v>
      </c>
      <c r="I21" s="6" t="s">
        <v>19</v>
      </c>
      <c r="J21" s="7" t="s">
        <v>20</v>
      </c>
    </row>
    <row r="22" spans="1:10" x14ac:dyDescent="0.25">
      <c r="A22" s="10" t="s">
        <v>28</v>
      </c>
      <c r="B22" s="15"/>
      <c r="C22" s="15"/>
      <c r="D22" s="24"/>
      <c r="E22" s="15">
        <f t="shared" ref="E22:E28" si="3">C22*D22</f>
        <v>0</v>
      </c>
      <c r="F22" s="21"/>
      <c r="G22" s="15">
        <f t="shared" ref="G22:G28" si="4">E22*F22</f>
        <v>0</v>
      </c>
      <c r="H22" s="21"/>
      <c r="I22" s="15"/>
      <c r="J22" s="16">
        <f t="shared" ref="J22:J28" si="5">G22*H22*I22</f>
        <v>0</v>
      </c>
    </row>
    <row r="23" spans="1:10" x14ac:dyDescent="0.25">
      <c r="A23" s="11" t="s">
        <v>22</v>
      </c>
      <c r="B23" s="17"/>
      <c r="C23" s="17"/>
      <c r="D23" s="25"/>
      <c r="E23" s="17">
        <f t="shared" si="3"/>
        <v>0</v>
      </c>
      <c r="F23" s="22"/>
      <c r="G23" s="17">
        <f t="shared" si="4"/>
        <v>0</v>
      </c>
      <c r="H23" s="22"/>
      <c r="I23" s="17"/>
      <c r="J23" s="18">
        <f t="shared" si="5"/>
        <v>0</v>
      </c>
    </row>
    <row r="24" spans="1:10" x14ac:dyDescent="0.25">
      <c r="A24" s="11" t="s">
        <v>23</v>
      </c>
      <c r="B24" s="17"/>
      <c r="C24" s="17"/>
      <c r="D24" s="25"/>
      <c r="E24" s="17">
        <f t="shared" si="3"/>
        <v>0</v>
      </c>
      <c r="F24" s="22"/>
      <c r="G24" s="17">
        <f t="shared" si="4"/>
        <v>0</v>
      </c>
      <c r="H24" s="22"/>
      <c r="I24" s="17"/>
      <c r="J24" s="18">
        <f t="shared" si="5"/>
        <v>0</v>
      </c>
    </row>
    <row r="25" spans="1:10" x14ac:dyDescent="0.25">
      <c r="A25" s="11"/>
      <c r="B25" s="17"/>
      <c r="C25" s="17"/>
      <c r="D25" s="25"/>
      <c r="E25" s="17">
        <f t="shared" si="3"/>
        <v>0</v>
      </c>
      <c r="F25" s="22"/>
      <c r="G25" s="17">
        <f t="shared" si="4"/>
        <v>0</v>
      </c>
      <c r="H25" s="22"/>
      <c r="I25" s="17"/>
      <c r="J25" s="18">
        <f t="shared" si="5"/>
        <v>0</v>
      </c>
    </row>
    <row r="26" spans="1:10" x14ac:dyDescent="0.25">
      <c r="A26" s="11"/>
      <c r="B26" s="17"/>
      <c r="C26" s="17"/>
      <c r="D26" s="25"/>
      <c r="E26" s="17">
        <f t="shared" si="3"/>
        <v>0</v>
      </c>
      <c r="F26" s="22"/>
      <c r="G26" s="17">
        <f t="shared" si="4"/>
        <v>0</v>
      </c>
      <c r="H26" s="22"/>
      <c r="I26" s="17"/>
      <c r="J26" s="18">
        <f t="shared" si="5"/>
        <v>0</v>
      </c>
    </row>
    <row r="27" spans="1:10" x14ac:dyDescent="0.25">
      <c r="A27" s="11"/>
      <c r="B27" s="17"/>
      <c r="C27" s="17"/>
      <c r="D27" s="25"/>
      <c r="E27" s="17">
        <f t="shared" si="3"/>
        <v>0</v>
      </c>
      <c r="F27" s="22"/>
      <c r="G27" s="17">
        <f t="shared" si="4"/>
        <v>0</v>
      </c>
      <c r="H27" s="22"/>
      <c r="I27" s="17"/>
      <c r="J27" s="18">
        <f t="shared" si="5"/>
        <v>0</v>
      </c>
    </row>
    <row r="28" spans="1:10" x14ac:dyDescent="0.25">
      <c r="A28" s="11"/>
      <c r="B28" s="17"/>
      <c r="C28" s="17"/>
      <c r="D28" s="25"/>
      <c r="E28" s="17">
        <f t="shared" si="3"/>
        <v>0</v>
      </c>
      <c r="F28" s="22"/>
      <c r="G28" s="17">
        <f t="shared" si="4"/>
        <v>0</v>
      </c>
      <c r="H28" s="22"/>
      <c r="I28" s="17"/>
      <c r="J28" s="18">
        <f t="shared" si="5"/>
        <v>0</v>
      </c>
    </row>
    <row r="29" spans="1:10" ht="13" thickBot="1" x14ac:dyDescent="0.3">
      <c r="A29" s="13" t="s">
        <v>24</v>
      </c>
      <c r="B29" s="19">
        <f>SUM(B22:B28)</f>
        <v>0</v>
      </c>
      <c r="C29" s="19">
        <f>SUM(C22:C28)</f>
        <v>0</v>
      </c>
      <c r="D29" s="23"/>
      <c r="E29" s="19">
        <f>SUM(E22:E28)</f>
        <v>0</v>
      </c>
      <c r="F29" s="23"/>
      <c r="G29" s="19">
        <f>SUM(G22:G28)</f>
        <v>0</v>
      </c>
      <c r="H29" s="23"/>
      <c r="I29" s="19"/>
      <c r="J29" s="20">
        <f>SUM(J22:J28)</f>
        <v>0</v>
      </c>
    </row>
    <row r="31" spans="1:10" ht="14.5" thickBot="1" x14ac:dyDescent="0.35">
      <c r="A31" s="8" t="s">
        <v>29</v>
      </c>
    </row>
    <row r="32" spans="1:10" ht="32" thickBot="1" x14ac:dyDescent="0.3">
      <c r="A32" s="5" t="s">
        <v>30</v>
      </c>
      <c r="B32" s="6" t="s">
        <v>20</v>
      </c>
      <c r="C32" s="6" t="s">
        <v>31</v>
      </c>
      <c r="D32" s="6" t="s">
        <v>32</v>
      </c>
      <c r="E32" s="6" t="s">
        <v>33</v>
      </c>
      <c r="F32" s="6" t="s">
        <v>34</v>
      </c>
      <c r="G32" s="6" t="s">
        <v>35</v>
      </c>
      <c r="H32" s="6" t="s">
        <v>36</v>
      </c>
      <c r="I32" s="6" t="s">
        <v>37</v>
      </c>
      <c r="J32" s="7" t="s">
        <v>38</v>
      </c>
    </row>
    <row r="33" spans="1:10" x14ac:dyDescent="0.25">
      <c r="A33" s="10" t="s">
        <v>73</v>
      </c>
      <c r="B33" s="15">
        <f>J18</f>
        <v>6480</v>
      </c>
      <c r="C33" s="39">
        <v>1</v>
      </c>
      <c r="D33" s="39">
        <v>1</v>
      </c>
      <c r="E33" s="39">
        <v>1</v>
      </c>
      <c r="F33" s="39">
        <v>1</v>
      </c>
      <c r="G33" s="39">
        <v>1</v>
      </c>
      <c r="H33" s="39">
        <v>0.7</v>
      </c>
      <c r="I33" s="39">
        <v>1</v>
      </c>
      <c r="J33" s="16">
        <f>B33*C33*D33*E33*F33*G33*H33*I33</f>
        <v>4536</v>
      </c>
    </row>
    <row r="34" spans="1:10" ht="13" thickBot="1" x14ac:dyDescent="0.3">
      <c r="A34" s="13" t="s">
        <v>25</v>
      </c>
      <c r="B34" s="19">
        <f>J29</f>
        <v>0</v>
      </c>
      <c r="C34" s="40">
        <v>1</v>
      </c>
      <c r="D34" s="40">
        <v>1</v>
      </c>
      <c r="E34" s="40">
        <v>1</v>
      </c>
      <c r="F34" s="40">
        <v>1</v>
      </c>
      <c r="G34" s="40">
        <v>1</v>
      </c>
      <c r="H34" s="40">
        <v>1</v>
      </c>
      <c r="I34" s="40">
        <v>1</v>
      </c>
      <c r="J34" s="20">
        <f>B34*C34*D34*E34*F34*G34*H34*I34</f>
        <v>0</v>
      </c>
    </row>
    <row r="35" spans="1:10" ht="13" thickBot="1" x14ac:dyDescent="0.3">
      <c r="A35" s="36" t="s">
        <v>39</v>
      </c>
      <c r="B35" s="37"/>
      <c r="C35" s="37"/>
      <c r="D35" s="37"/>
      <c r="E35" s="37"/>
      <c r="F35" s="37"/>
      <c r="G35" s="37"/>
      <c r="H35" s="37"/>
      <c r="I35" s="37"/>
      <c r="J35" s="38">
        <f>SUM(J33:J34)</f>
        <v>4536</v>
      </c>
    </row>
    <row r="36" spans="1:10" ht="13" thickBot="1" x14ac:dyDescent="0.3"/>
    <row r="37" spans="1:10" ht="13" thickBot="1" x14ac:dyDescent="0.3">
      <c r="A37" s="35" t="s">
        <v>157</v>
      </c>
      <c r="B37" s="26"/>
      <c r="C37" s="26"/>
      <c r="D37" s="26"/>
      <c r="E37" s="27"/>
    </row>
    <row r="38" spans="1:10" ht="31.5" x14ac:dyDescent="0.25">
      <c r="A38" s="28" t="s">
        <v>158</v>
      </c>
      <c r="B38" s="29" t="s">
        <v>159</v>
      </c>
      <c r="C38" s="29" t="s">
        <v>160</v>
      </c>
      <c r="D38" s="29" t="s">
        <v>161</v>
      </c>
      <c r="E38" s="30" t="s">
        <v>162</v>
      </c>
    </row>
    <row r="39" spans="1:10" x14ac:dyDescent="0.25">
      <c r="A39" s="31" t="s">
        <v>28</v>
      </c>
      <c r="B39" s="12">
        <v>1E-3</v>
      </c>
      <c r="C39" s="12">
        <v>2E-3</v>
      </c>
      <c r="D39" s="12">
        <v>3.0000000000000001E-3</v>
      </c>
      <c r="E39" s="32">
        <v>0.01</v>
      </c>
    </row>
    <row r="40" spans="1:10" x14ac:dyDescent="0.25">
      <c r="A40" s="31" t="s">
        <v>22</v>
      </c>
      <c r="B40" s="12">
        <v>2E-3</v>
      </c>
      <c r="C40" s="12">
        <v>5.0000000000000001E-3</v>
      </c>
      <c r="D40" s="12">
        <v>0.01</v>
      </c>
      <c r="E40" s="32">
        <v>0.04</v>
      </c>
    </row>
    <row r="41" spans="1:10" ht="20.5" x14ac:dyDescent="0.25">
      <c r="A41" s="31" t="s">
        <v>23</v>
      </c>
      <c r="B41" s="12">
        <v>4.0000000000000001E-3</v>
      </c>
      <c r="C41" s="12">
        <v>8.0000000000000002E-3</v>
      </c>
      <c r="D41" s="12">
        <v>0.04</v>
      </c>
      <c r="E41" s="32">
        <v>0.06</v>
      </c>
    </row>
    <row r="42" spans="1:10" ht="40.5" x14ac:dyDescent="0.25">
      <c r="A42" s="31" t="s">
        <v>163</v>
      </c>
      <c r="B42" s="12">
        <v>4.0000000000000001E-3</v>
      </c>
      <c r="C42" s="12">
        <v>8.0000000000000002E-3</v>
      </c>
      <c r="D42" s="12">
        <v>0.05</v>
      </c>
      <c r="E42" s="32">
        <v>0.08</v>
      </c>
    </row>
    <row r="43" spans="1:10" ht="30.5" x14ac:dyDescent="0.25">
      <c r="A43" s="31" t="s">
        <v>164</v>
      </c>
      <c r="B43" s="12">
        <v>4.0000000000000001E-3</v>
      </c>
      <c r="C43" s="12">
        <v>8.0000000000000002E-3</v>
      </c>
      <c r="D43" s="12">
        <v>0.05</v>
      </c>
      <c r="E43" s="32">
        <v>0.08</v>
      </c>
    </row>
    <row r="44" spans="1:10" ht="20.5" x14ac:dyDescent="0.25">
      <c r="A44" s="31" t="s">
        <v>110</v>
      </c>
      <c r="B44" s="12">
        <v>0.04</v>
      </c>
      <c r="C44" s="12">
        <v>0.08</v>
      </c>
      <c r="D44" s="12">
        <v>1.2</v>
      </c>
      <c r="E44" s="32">
        <v>2.5</v>
      </c>
    </row>
    <row r="45" spans="1:10" ht="20.5" x14ac:dyDescent="0.25">
      <c r="A45" s="31" t="s">
        <v>119</v>
      </c>
      <c r="B45" s="12">
        <v>0.04</v>
      </c>
      <c r="C45" s="12">
        <v>0.08</v>
      </c>
      <c r="D45" s="12">
        <v>1.2</v>
      </c>
      <c r="E45" s="32">
        <v>2.5</v>
      </c>
    </row>
    <row r="46" spans="1:10" ht="13" thickBot="1" x14ac:dyDescent="0.3">
      <c r="A46" s="33" t="s">
        <v>112</v>
      </c>
      <c r="B46" s="14">
        <v>0.5</v>
      </c>
      <c r="C46" s="14">
        <v>0.8</v>
      </c>
      <c r="D46" s="14">
        <v>5</v>
      </c>
      <c r="E46" s="34">
        <v>7.5</v>
      </c>
    </row>
    <row r="48" spans="1:10" ht="15.5" x14ac:dyDescent="0.35">
      <c r="E48" s="2" t="s">
        <v>40</v>
      </c>
      <c r="F48" s="1"/>
    </row>
    <row r="50" spans="1:16" ht="13" x14ac:dyDescent="0.3">
      <c r="A50" s="1" t="s">
        <v>41</v>
      </c>
      <c r="C50" s="3"/>
      <c r="G50" s="1" t="s">
        <v>42</v>
      </c>
    </row>
    <row r="53" spans="1:16" ht="42" x14ac:dyDescent="0.25">
      <c r="A53" s="44" t="s">
        <v>43</v>
      </c>
      <c r="B53" s="44" t="s">
        <v>38</v>
      </c>
      <c r="C53" s="44" t="s">
        <v>44</v>
      </c>
      <c r="D53" s="44" t="s">
        <v>45</v>
      </c>
      <c r="E53" s="44" t="s">
        <v>46</v>
      </c>
      <c r="F53" s="44" t="s">
        <v>47</v>
      </c>
      <c r="G53" s="45" t="s">
        <v>48</v>
      </c>
      <c r="H53" s="44" t="s">
        <v>49</v>
      </c>
      <c r="I53" s="44" t="s">
        <v>50</v>
      </c>
      <c r="J53" s="44" t="s">
        <v>51</v>
      </c>
      <c r="K53" s="44" t="s">
        <v>52</v>
      </c>
      <c r="L53" s="44" t="s">
        <v>53</v>
      </c>
      <c r="M53" s="44" t="s">
        <v>46</v>
      </c>
      <c r="N53" s="46"/>
      <c r="O53" s="46"/>
    </row>
    <row r="54" spans="1:16" x14ac:dyDescent="0.25">
      <c r="A54" s="4" t="s">
        <v>73</v>
      </c>
      <c r="B54" s="4">
        <v>4536</v>
      </c>
      <c r="C54" s="4">
        <v>0.85</v>
      </c>
      <c r="D54" s="4">
        <v>0.15</v>
      </c>
      <c r="E54" s="47">
        <f>C54*B54</f>
        <v>3855.6</v>
      </c>
      <c r="F54" s="47">
        <f>D54*B54</f>
        <v>680.4</v>
      </c>
      <c r="G54" s="4" t="s">
        <v>3</v>
      </c>
      <c r="H54" s="47">
        <v>600</v>
      </c>
      <c r="I54" s="47">
        <f>F54-H54</f>
        <v>80.399999999999977</v>
      </c>
      <c r="J54" s="4" t="s">
        <v>3</v>
      </c>
      <c r="K54" s="47" t="e">
        <f>J54*I54</f>
        <v>#VALUE!</v>
      </c>
      <c r="L54" s="47" t="e">
        <f>I54-K54</f>
        <v>#VALUE!</v>
      </c>
      <c r="M54" s="47" t="e">
        <f>E54-G54</f>
        <v>#VALUE!</v>
      </c>
    </row>
    <row r="55" spans="1:16" x14ac:dyDescent="0.25">
      <c r="A55" s="4" t="s">
        <v>25</v>
      </c>
      <c r="B55" s="4"/>
      <c r="C55" s="4" t="s">
        <v>3</v>
      </c>
      <c r="D55" s="4" t="s">
        <v>3</v>
      </c>
      <c r="E55" s="47" t="e">
        <f>C55*B55</f>
        <v>#VALUE!</v>
      </c>
      <c r="F55" s="47" t="e">
        <f>D55*B55</f>
        <v>#VALUE!</v>
      </c>
      <c r="G55" s="4" t="s">
        <v>3</v>
      </c>
      <c r="H55" s="47" t="s">
        <v>3</v>
      </c>
      <c r="I55" s="47" t="e">
        <f>F55-H55</f>
        <v>#VALUE!</v>
      </c>
      <c r="J55" s="4" t="s">
        <v>3</v>
      </c>
      <c r="K55" s="47" t="e">
        <f>J55*I55</f>
        <v>#VALUE!</v>
      </c>
      <c r="L55" s="47" t="e">
        <f>I55-K55</f>
        <v>#VALUE!</v>
      </c>
      <c r="M55" s="47" t="e">
        <f>E55-G55</f>
        <v>#VALUE!</v>
      </c>
    </row>
    <row r="56" spans="1:16" x14ac:dyDescent="0.25">
      <c r="A56" s="4" t="s">
        <v>54</v>
      </c>
      <c r="B56" s="4" t="s">
        <v>3</v>
      </c>
      <c r="C56" s="4" t="s">
        <v>3</v>
      </c>
      <c r="D56" s="4" t="s">
        <v>3</v>
      </c>
      <c r="E56" s="47" t="e">
        <f>C56*B56</f>
        <v>#VALUE!</v>
      </c>
      <c r="F56" s="47" t="e">
        <f>D56*B56</f>
        <v>#VALUE!</v>
      </c>
      <c r="G56" s="4" t="s">
        <v>3</v>
      </c>
      <c r="H56" s="47" t="s">
        <v>3</v>
      </c>
      <c r="I56" s="47" t="e">
        <f>F56-H56</f>
        <v>#VALUE!</v>
      </c>
      <c r="J56" s="4" t="s">
        <v>3</v>
      </c>
      <c r="K56" s="47" t="e">
        <f>J56*I56</f>
        <v>#VALUE!</v>
      </c>
      <c r="L56" s="47" t="e">
        <f>I56-K56</f>
        <v>#VALUE!</v>
      </c>
      <c r="M56" s="47" t="e">
        <f>E56-G56</f>
        <v>#VALUE!</v>
      </c>
    </row>
    <row r="57" spans="1:16" x14ac:dyDescent="0.25">
      <c r="A57" s="4"/>
      <c r="B57" s="4"/>
      <c r="C57" s="4"/>
      <c r="D57" s="4"/>
      <c r="E57" s="47">
        <f>C57*B57</f>
        <v>0</v>
      </c>
      <c r="F57" s="47">
        <f>D57*B57</f>
        <v>0</v>
      </c>
      <c r="G57" s="4"/>
      <c r="H57" s="4"/>
      <c r="I57" s="47">
        <f>F57-H57</f>
        <v>0</v>
      </c>
      <c r="J57" s="4"/>
      <c r="K57" s="47">
        <f>J57*I57</f>
        <v>0</v>
      </c>
      <c r="L57" s="47">
        <f>I57-K57</f>
        <v>0</v>
      </c>
      <c r="M57" s="47">
        <f>E57-G57</f>
        <v>0</v>
      </c>
    </row>
    <row r="58" spans="1:16" x14ac:dyDescent="0.25">
      <c r="A58" s="131" t="s">
        <v>230</v>
      </c>
      <c r="B58">
        <v>5166</v>
      </c>
      <c r="C58">
        <v>0.85</v>
      </c>
      <c r="D58">
        <v>0.15</v>
      </c>
      <c r="E58">
        <v>4391</v>
      </c>
      <c r="F58">
        <v>775</v>
      </c>
      <c r="H58">
        <v>600</v>
      </c>
      <c r="I58">
        <v>175</v>
      </c>
    </row>
    <row r="60" spans="1:16" ht="13" x14ac:dyDescent="0.3">
      <c r="A60" s="1" t="s">
        <v>55</v>
      </c>
      <c r="B60" s="48" t="s">
        <v>3</v>
      </c>
      <c r="C60" s="48" t="s">
        <v>3</v>
      </c>
      <c r="D60" t="s">
        <v>56</v>
      </c>
      <c r="E60" t="s">
        <v>3</v>
      </c>
    </row>
    <row r="61" spans="1:16" ht="21" x14ac:dyDescent="0.25">
      <c r="A61" s="49" t="s">
        <v>30</v>
      </c>
      <c r="B61" s="49" t="s">
        <v>57</v>
      </c>
      <c r="C61" s="49" t="s">
        <v>58</v>
      </c>
      <c r="D61" s="49" t="s">
        <v>59</v>
      </c>
      <c r="E61" s="49" t="s">
        <v>60</v>
      </c>
      <c r="F61" s="49" t="s">
        <v>61</v>
      </c>
      <c r="G61" s="49" t="s">
        <v>62</v>
      </c>
      <c r="H61" s="49" t="s">
        <v>63</v>
      </c>
      <c r="I61" s="49" t="s">
        <v>64</v>
      </c>
      <c r="J61" s="49" t="s">
        <v>65</v>
      </c>
      <c r="K61" s="49" t="s">
        <v>66</v>
      </c>
      <c r="L61" s="49" t="s">
        <v>67</v>
      </c>
      <c r="M61" s="49" t="s">
        <v>68</v>
      </c>
      <c r="N61" s="49" t="s">
        <v>69</v>
      </c>
      <c r="O61" s="49" t="s">
        <v>70</v>
      </c>
      <c r="P61" s="49" t="s">
        <v>71</v>
      </c>
    </row>
    <row r="62" spans="1:16" x14ac:dyDescent="0.25">
      <c r="A62" s="50" t="s">
        <v>10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4"/>
    </row>
    <row r="63" spans="1:16" x14ac:dyDescent="0.25">
      <c r="A63" s="50" t="s">
        <v>72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4"/>
    </row>
    <row r="64" spans="1:16" x14ac:dyDescent="0.25">
      <c r="A64" s="50" t="s">
        <v>73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4"/>
    </row>
    <row r="67" spans="1:12" x14ac:dyDescent="0.25">
      <c r="A67" s="43" t="s">
        <v>74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</row>
    <row r="68" spans="1:12" x14ac:dyDescent="0.25">
      <c r="A68" s="43" t="s">
        <v>75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</row>
    <row r="69" spans="1:12" x14ac:dyDescent="0.25">
      <c r="A69" s="43" t="s">
        <v>76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</row>
    <row r="70" spans="1:12" x14ac:dyDescent="0.25">
      <c r="A70" s="43" t="s">
        <v>77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</row>
    <row r="71" spans="1:12" x14ac:dyDescent="0.25">
      <c r="A71" s="43" t="s">
        <v>78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</row>
    <row r="72" spans="1:12" x14ac:dyDescent="0.25">
      <c r="A72" s="43" t="s">
        <v>79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</row>
    <row r="73" spans="1:12" x14ac:dyDescent="0.25">
      <c r="A73" s="43" t="s">
        <v>80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</row>
    <row r="74" spans="1:12" x14ac:dyDescent="0.25">
      <c r="A74" s="43" t="s">
        <v>81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</row>
    <row r="75" spans="1:12" x14ac:dyDescent="0.25">
      <c r="A75" s="43" t="s">
        <v>82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</row>
    <row r="76" spans="1:12" x14ac:dyDescent="0.25">
      <c r="A76" s="43" t="s">
        <v>83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</row>
    <row r="77" spans="1:12" x14ac:dyDescent="0.25">
      <c r="A77" s="43" t="s">
        <v>84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76"/>
  <sheetViews>
    <sheetView topLeftCell="D44" workbookViewId="0">
      <selection activeCell="L56" sqref="L56"/>
    </sheetView>
  </sheetViews>
  <sheetFormatPr defaultRowHeight="12.5" x14ac:dyDescent="0.25"/>
  <cols>
    <col min="13" max="13" width="12.26953125" customWidth="1"/>
  </cols>
  <sheetData>
    <row r="1" spans="1:12" ht="15.5" x14ac:dyDescent="0.35">
      <c r="D1" s="2" t="s">
        <v>0</v>
      </c>
      <c r="E1" s="2"/>
    </row>
    <row r="2" spans="1:12" ht="15.5" x14ac:dyDescent="0.35">
      <c r="D2" s="2" t="s">
        <v>1</v>
      </c>
      <c r="E2" s="2"/>
    </row>
    <row r="4" spans="1:12" ht="13" x14ac:dyDescent="0.3">
      <c r="A4" s="9" t="s">
        <v>2</v>
      </c>
      <c r="B4" s="3" t="s">
        <v>238</v>
      </c>
      <c r="C4" s="3"/>
      <c r="D4" s="3"/>
      <c r="E4" s="3"/>
      <c r="F4" s="9" t="s">
        <v>5</v>
      </c>
      <c r="G4" s="3" t="s">
        <v>6</v>
      </c>
      <c r="H4" s="3"/>
      <c r="I4" s="3"/>
      <c r="J4" s="3"/>
    </row>
    <row r="5" spans="1:12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2" ht="13" x14ac:dyDescent="0.3">
      <c r="A6" s="9" t="s">
        <v>7</v>
      </c>
      <c r="B6" s="4"/>
      <c r="C6" s="3"/>
      <c r="D6" s="3"/>
      <c r="E6" s="9" t="s">
        <v>8</v>
      </c>
      <c r="F6" s="3"/>
      <c r="G6" s="3"/>
      <c r="H6" s="4" t="s">
        <v>236</v>
      </c>
      <c r="I6" s="3"/>
      <c r="J6" s="3"/>
    </row>
    <row r="8" spans="1:12" ht="14" x14ac:dyDescent="0.3">
      <c r="A8" s="8" t="s">
        <v>9</v>
      </c>
      <c r="C8" s="136" t="s">
        <v>239</v>
      </c>
    </row>
    <row r="9" spans="1:12" ht="13.5" thickBot="1" x14ac:dyDescent="0.35">
      <c r="A9" s="1"/>
    </row>
    <row r="10" spans="1:12" ht="32" thickBot="1" x14ac:dyDescent="0.3">
      <c r="A10" s="5" t="s">
        <v>26</v>
      </c>
      <c r="B10" s="6" t="s">
        <v>13</v>
      </c>
      <c r="C10" s="6" t="s">
        <v>27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 t="s">
        <v>20</v>
      </c>
    </row>
    <row r="11" spans="1:12" x14ac:dyDescent="0.25">
      <c r="A11" s="10" t="s">
        <v>28</v>
      </c>
      <c r="B11" s="15"/>
      <c r="C11" s="15"/>
      <c r="D11" s="24"/>
      <c r="E11" s="15"/>
      <c r="F11" s="21"/>
      <c r="G11" s="15"/>
      <c r="H11" s="21"/>
      <c r="I11" s="15"/>
      <c r="J11" s="16"/>
      <c r="K11" t="s">
        <v>235</v>
      </c>
      <c r="L11" t="s">
        <v>234</v>
      </c>
    </row>
    <row r="12" spans="1:12" x14ac:dyDescent="0.25">
      <c r="A12" s="11" t="s">
        <v>22</v>
      </c>
      <c r="B12" s="17"/>
      <c r="C12" s="17"/>
      <c r="D12" s="25"/>
      <c r="E12" s="17"/>
      <c r="F12" s="22"/>
      <c r="G12" s="17"/>
      <c r="H12" s="22"/>
      <c r="I12" s="17"/>
      <c r="J12" s="18"/>
      <c r="K12" t="s">
        <v>228</v>
      </c>
    </row>
    <row r="13" spans="1:12" x14ac:dyDescent="0.25">
      <c r="A13" s="11" t="s">
        <v>23</v>
      </c>
      <c r="B13" s="17"/>
      <c r="C13" s="17"/>
      <c r="D13" s="25"/>
      <c r="E13" s="17">
        <f>C13*D13</f>
        <v>0</v>
      </c>
      <c r="F13" s="22"/>
      <c r="G13" s="17"/>
      <c r="H13" s="22"/>
      <c r="I13" s="17"/>
      <c r="J13" s="18"/>
      <c r="K13" t="s">
        <v>229</v>
      </c>
    </row>
    <row r="14" spans="1:12" x14ac:dyDescent="0.25">
      <c r="A14" s="11" t="s">
        <v>217</v>
      </c>
      <c r="B14" s="17">
        <v>56</v>
      </c>
      <c r="C14" s="17">
        <v>56</v>
      </c>
      <c r="D14" s="25">
        <v>1.2</v>
      </c>
      <c r="E14" s="17">
        <f>C14*D14</f>
        <v>67.2</v>
      </c>
      <c r="F14" s="22">
        <v>2</v>
      </c>
      <c r="G14" s="17">
        <f>E14*F14</f>
        <v>134.4</v>
      </c>
      <c r="H14" s="22">
        <v>0.75</v>
      </c>
      <c r="I14" s="17">
        <v>120</v>
      </c>
      <c r="J14" s="18">
        <f>G14*H14*I14</f>
        <v>12096.000000000002</v>
      </c>
    </row>
    <row r="15" spans="1:12" x14ac:dyDescent="0.25">
      <c r="A15" s="11"/>
      <c r="B15" s="17"/>
      <c r="C15" s="17"/>
      <c r="D15" s="25"/>
      <c r="E15" s="17"/>
      <c r="F15" s="22"/>
      <c r="G15" s="17"/>
      <c r="H15" s="22"/>
      <c r="I15" s="17"/>
      <c r="J15" s="18"/>
      <c r="K15" t="s">
        <v>232</v>
      </c>
    </row>
    <row r="16" spans="1:12" x14ac:dyDescent="0.25">
      <c r="A16" s="11"/>
      <c r="B16" s="17"/>
      <c r="C16" s="17"/>
      <c r="D16" s="25"/>
      <c r="E16" s="17"/>
      <c r="F16" s="22"/>
      <c r="G16" s="17"/>
      <c r="H16" s="22"/>
      <c r="I16" s="17"/>
      <c r="J16" s="18"/>
      <c r="K16" t="s">
        <v>233</v>
      </c>
    </row>
    <row r="17" spans="1:10" x14ac:dyDescent="0.25">
      <c r="A17" s="11"/>
      <c r="B17" s="17"/>
      <c r="C17" s="17"/>
      <c r="D17" s="25"/>
      <c r="E17" s="17"/>
      <c r="F17" s="22"/>
      <c r="G17" s="17"/>
      <c r="H17" s="22"/>
      <c r="I17" s="17"/>
      <c r="J17" s="18"/>
    </row>
    <row r="18" spans="1:10" ht="13" thickBot="1" x14ac:dyDescent="0.3">
      <c r="A18" s="13" t="s">
        <v>24</v>
      </c>
      <c r="B18" s="19">
        <f>SUM(B11:B17)</f>
        <v>56</v>
      </c>
      <c r="C18" s="19">
        <f>SUM(C11:C17)</f>
        <v>56</v>
      </c>
      <c r="D18" s="23"/>
      <c r="E18" s="19">
        <f>SUM(E11:E17)</f>
        <v>67.2</v>
      </c>
      <c r="F18" s="23"/>
      <c r="G18" s="19">
        <f>SUM(G11:G17)</f>
        <v>134.4</v>
      </c>
      <c r="H18" s="23"/>
      <c r="I18" s="19"/>
      <c r="J18" s="20">
        <f>SUM(J11:J17)</f>
        <v>12096.000000000002</v>
      </c>
    </row>
    <row r="25" spans="1:10" ht="14.5" thickBot="1" x14ac:dyDescent="0.35">
      <c r="A25" s="8" t="s">
        <v>29</v>
      </c>
    </row>
    <row r="26" spans="1:10" ht="32" thickBot="1" x14ac:dyDescent="0.3">
      <c r="A26" s="5" t="s">
        <v>30</v>
      </c>
      <c r="B26" s="6" t="s">
        <v>20</v>
      </c>
      <c r="C26" s="6" t="s">
        <v>31</v>
      </c>
      <c r="D26" s="6" t="s">
        <v>32</v>
      </c>
      <c r="E26" s="6" t="s">
        <v>33</v>
      </c>
      <c r="F26" s="6" t="s">
        <v>34</v>
      </c>
      <c r="G26" s="6" t="s">
        <v>35</v>
      </c>
      <c r="H26" s="6" t="s">
        <v>36</v>
      </c>
      <c r="I26" s="6" t="s">
        <v>37</v>
      </c>
      <c r="J26" s="7" t="s">
        <v>38</v>
      </c>
    </row>
    <row r="27" spans="1:10" x14ac:dyDescent="0.25">
      <c r="A27" s="10" t="s">
        <v>73</v>
      </c>
      <c r="B27" s="15">
        <f>J18</f>
        <v>12096.000000000002</v>
      </c>
      <c r="C27" s="39">
        <v>1</v>
      </c>
      <c r="D27" s="39">
        <v>1</v>
      </c>
      <c r="E27" s="39">
        <v>0.85</v>
      </c>
      <c r="F27" s="39">
        <v>1</v>
      </c>
      <c r="G27" s="39">
        <v>1</v>
      </c>
      <c r="H27" s="39">
        <v>1</v>
      </c>
      <c r="I27" s="39">
        <v>0.85</v>
      </c>
      <c r="J27" s="16">
        <f>B27*C27*D27*E27*F27*G27*H27*I27</f>
        <v>8739.3600000000024</v>
      </c>
    </row>
    <row r="28" spans="1:10" ht="13" thickBot="1" x14ac:dyDescent="0.3">
      <c r="A28" s="13"/>
      <c r="B28" s="19"/>
      <c r="C28" s="40"/>
      <c r="D28" s="40"/>
      <c r="E28" s="40"/>
      <c r="F28" s="40"/>
      <c r="G28" s="40"/>
      <c r="H28" s="40"/>
      <c r="I28" s="40"/>
      <c r="J28" s="20"/>
    </row>
    <row r="29" spans="1:10" ht="13" thickBot="1" x14ac:dyDescent="0.3">
      <c r="A29" s="36" t="s">
        <v>39</v>
      </c>
      <c r="B29" s="37"/>
      <c r="C29" s="37"/>
      <c r="D29" s="37"/>
      <c r="E29" s="37"/>
      <c r="F29" s="37"/>
      <c r="G29" s="37"/>
      <c r="H29" s="37"/>
      <c r="I29" s="37"/>
      <c r="J29" s="38">
        <f>SUM(J27:J28)</f>
        <v>8739.3600000000024</v>
      </c>
    </row>
    <row r="33" spans="1:14" ht="13" thickBot="1" x14ac:dyDescent="0.3"/>
    <row r="34" spans="1:14" ht="13" thickBot="1" x14ac:dyDescent="0.3">
      <c r="A34" s="35" t="s">
        <v>157</v>
      </c>
      <c r="B34" s="26"/>
      <c r="C34" s="26"/>
      <c r="D34" s="26"/>
      <c r="E34" s="27"/>
    </row>
    <row r="35" spans="1:14" ht="31.5" x14ac:dyDescent="0.25">
      <c r="A35" s="28" t="s">
        <v>158</v>
      </c>
      <c r="B35" s="29" t="s">
        <v>159</v>
      </c>
      <c r="C35" s="29" t="s">
        <v>160</v>
      </c>
      <c r="D35" s="29" t="s">
        <v>161</v>
      </c>
      <c r="E35" s="30" t="s">
        <v>162</v>
      </c>
    </row>
    <row r="36" spans="1:14" x14ac:dyDescent="0.25">
      <c r="A36" s="31" t="s">
        <v>28</v>
      </c>
      <c r="B36" s="12">
        <v>1E-3</v>
      </c>
      <c r="C36" s="12">
        <v>2E-3</v>
      </c>
      <c r="D36" s="12">
        <v>3.0000000000000001E-3</v>
      </c>
      <c r="E36" s="32">
        <v>0.01</v>
      </c>
    </row>
    <row r="37" spans="1:14" x14ac:dyDescent="0.25">
      <c r="A37" s="31" t="s">
        <v>22</v>
      </c>
      <c r="B37" s="12">
        <v>2E-3</v>
      </c>
      <c r="C37" s="12">
        <v>5.0000000000000001E-3</v>
      </c>
      <c r="D37" s="12">
        <v>0.01</v>
      </c>
      <c r="E37" s="32">
        <v>0.04</v>
      </c>
    </row>
    <row r="38" spans="1:14" ht="20.5" x14ac:dyDescent="0.25">
      <c r="A38" s="31" t="s">
        <v>23</v>
      </c>
      <c r="B38" s="12">
        <v>4.0000000000000001E-3</v>
      </c>
      <c r="C38" s="12">
        <v>8.0000000000000002E-3</v>
      </c>
      <c r="D38" s="12">
        <v>0.04</v>
      </c>
      <c r="E38" s="32">
        <v>0.06</v>
      </c>
    </row>
    <row r="39" spans="1:14" ht="40.5" x14ac:dyDescent="0.25">
      <c r="A39" s="31" t="s">
        <v>163</v>
      </c>
      <c r="B39" s="12">
        <v>4.0000000000000001E-3</v>
      </c>
      <c r="C39" s="12">
        <v>8.0000000000000002E-3</v>
      </c>
      <c r="D39" s="12">
        <v>0.05</v>
      </c>
      <c r="E39" s="32">
        <v>0.08</v>
      </c>
    </row>
    <row r="40" spans="1:14" ht="30.5" x14ac:dyDescent="0.25">
      <c r="A40" s="31" t="s">
        <v>164</v>
      </c>
      <c r="B40" s="12">
        <v>4.0000000000000001E-3</v>
      </c>
      <c r="C40" s="12">
        <v>8.0000000000000002E-3</v>
      </c>
      <c r="D40" s="12">
        <v>0.05</v>
      </c>
      <c r="E40" s="32">
        <v>0.08</v>
      </c>
    </row>
    <row r="41" spans="1:14" ht="20.5" x14ac:dyDescent="0.25">
      <c r="A41" s="31" t="s">
        <v>110</v>
      </c>
      <c r="B41" s="12">
        <v>0.04</v>
      </c>
      <c r="C41" s="12">
        <v>0.08</v>
      </c>
      <c r="D41" s="12">
        <v>1.2</v>
      </c>
      <c r="E41" s="32">
        <v>2.5</v>
      </c>
    </row>
    <row r="42" spans="1:14" ht="20.5" x14ac:dyDescent="0.25">
      <c r="A42" s="31" t="s">
        <v>119</v>
      </c>
      <c r="B42" s="12">
        <v>0.04</v>
      </c>
      <c r="C42" s="12">
        <v>0.08</v>
      </c>
      <c r="D42" s="12">
        <v>1.2</v>
      </c>
      <c r="E42" s="32">
        <v>2.5</v>
      </c>
    </row>
    <row r="43" spans="1:14" ht="13" thickBot="1" x14ac:dyDescent="0.3">
      <c r="A43" s="33" t="s">
        <v>112</v>
      </c>
      <c r="B43" s="14">
        <v>0.5</v>
      </c>
      <c r="C43" s="14">
        <v>0.8</v>
      </c>
      <c r="D43" s="14">
        <v>5</v>
      </c>
      <c r="E43" s="34">
        <v>7.5</v>
      </c>
      <c r="N43" s="46"/>
    </row>
    <row r="46" spans="1:14" ht="15.5" x14ac:dyDescent="0.35">
      <c r="E46" s="2" t="s">
        <v>40</v>
      </c>
      <c r="F46" s="1"/>
    </row>
    <row r="48" spans="1:14" ht="13" x14ac:dyDescent="0.3">
      <c r="A48" s="1" t="s">
        <v>41</v>
      </c>
      <c r="C48" s="3" t="s">
        <v>237</v>
      </c>
      <c r="G48" s="1" t="s">
        <v>42</v>
      </c>
      <c r="H48" t="s">
        <v>6</v>
      </c>
    </row>
    <row r="49" spans="1:13" ht="42" x14ac:dyDescent="0.25">
      <c r="A49" s="44" t="s">
        <v>43</v>
      </c>
      <c r="B49" s="44" t="s">
        <v>38</v>
      </c>
      <c r="C49" s="44" t="s">
        <v>44</v>
      </c>
      <c r="D49" s="44" t="s">
        <v>45</v>
      </c>
      <c r="E49" s="44" t="s">
        <v>46</v>
      </c>
      <c r="F49" s="44" t="s">
        <v>47</v>
      </c>
      <c r="G49" s="45" t="s">
        <v>48</v>
      </c>
      <c r="H49" s="44" t="s">
        <v>49</v>
      </c>
      <c r="I49" s="44" t="s">
        <v>50</v>
      </c>
      <c r="J49" s="44" t="s">
        <v>51</v>
      </c>
      <c r="K49" s="44" t="s">
        <v>52</v>
      </c>
      <c r="L49" s="44" t="s">
        <v>53</v>
      </c>
      <c r="M49" s="44" t="s">
        <v>46</v>
      </c>
    </row>
    <row r="50" spans="1:13" x14ac:dyDescent="0.25">
      <c r="A50" s="4" t="s">
        <v>73</v>
      </c>
      <c r="B50" s="4">
        <v>8739</v>
      </c>
      <c r="C50" s="4">
        <v>0.85</v>
      </c>
      <c r="D50" s="4">
        <v>0.15</v>
      </c>
      <c r="E50" s="47">
        <f>C50*B50</f>
        <v>7428.15</v>
      </c>
      <c r="F50" s="47">
        <f>D50*B50</f>
        <v>1310.85</v>
      </c>
      <c r="G50" s="4">
        <v>4000</v>
      </c>
      <c r="H50" s="47">
        <v>600</v>
      </c>
      <c r="I50" s="47">
        <f>F50-H50</f>
        <v>710.84999999999991</v>
      </c>
      <c r="J50" s="4">
        <v>0</v>
      </c>
      <c r="K50" s="47">
        <f>J50*I50</f>
        <v>0</v>
      </c>
      <c r="L50" s="47">
        <f>I50-K50</f>
        <v>710.84999999999991</v>
      </c>
      <c r="M50" s="47">
        <f>E50-G50</f>
        <v>3428.1499999999996</v>
      </c>
    </row>
    <row r="51" spans="1:13" x14ac:dyDescent="0.25">
      <c r="A51" s="4"/>
      <c r="B51" s="4" t="s">
        <v>3</v>
      </c>
      <c r="C51" s="4" t="s">
        <v>3</v>
      </c>
      <c r="D51" s="4" t="s">
        <v>3</v>
      </c>
      <c r="E51" s="47"/>
      <c r="F51" s="47"/>
      <c r="G51" s="4" t="s">
        <v>3</v>
      </c>
      <c r="H51" s="47" t="s">
        <v>3</v>
      </c>
      <c r="I51" s="47"/>
      <c r="J51" s="4" t="s">
        <v>3</v>
      </c>
      <c r="K51" s="47"/>
      <c r="L51" s="47"/>
      <c r="M51" s="47"/>
    </row>
    <row r="53" spans="1:13" x14ac:dyDescent="0.25">
      <c r="A53" s="43" t="s">
        <v>76</v>
      </c>
      <c r="B53" s="43"/>
      <c r="C53" s="43"/>
      <c r="D53" s="43"/>
      <c r="E53" s="43"/>
      <c r="F53" s="43"/>
      <c r="G53" s="43"/>
      <c r="H53" s="43"/>
      <c r="I53" s="43"/>
      <c r="J53" s="43"/>
    </row>
    <row r="54" spans="1:13" x14ac:dyDescent="0.25">
      <c r="A54" s="43" t="s">
        <v>77</v>
      </c>
      <c r="B54" s="43"/>
      <c r="C54" s="43"/>
      <c r="D54" s="43"/>
      <c r="E54" s="43"/>
      <c r="F54" s="43"/>
      <c r="G54" s="43"/>
      <c r="H54" s="43"/>
      <c r="I54" s="43"/>
      <c r="J54" s="43"/>
    </row>
    <row r="55" spans="1:13" x14ac:dyDescent="0.25">
      <c r="A55" s="43" t="s">
        <v>78</v>
      </c>
      <c r="B55" s="43"/>
      <c r="C55" s="43"/>
      <c r="D55" s="43"/>
      <c r="E55" s="43"/>
      <c r="F55" s="43"/>
      <c r="G55" s="43"/>
      <c r="H55" s="43"/>
      <c r="I55" s="43"/>
      <c r="J55" s="43"/>
    </row>
    <row r="56" spans="1:13" x14ac:dyDescent="0.25">
      <c r="A56" s="43" t="s">
        <v>79</v>
      </c>
      <c r="B56" s="43"/>
      <c r="C56" s="43"/>
      <c r="D56" s="43"/>
      <c r="E56" s="43"/>
      <c r="F56" s="43"/>
      <c r="G56" s="43"/>
      <c r="H56" s="43"/>
      <c r="I56" s="43"/>
      <c r="J56" s="43"/>
    </row>
    <row r="57" spans="1:13" x14ac:dyDescent="0.25">
      <c r="A57" s="43" t="s">
        <v>80</v>
      </c>
      <c r="B57" s="43"/>
      <c r="C57" s="43"/>
      <c r="D57" s="43"/>
      <c r="E57" s="43"/>
      <c r="F57" s="43"/>
      <c r="G57" s="43"/>
      <c r="H57" s="43"/>
      <c r="I57" s="43"/>
      <c r="J57" s="43"/>
    </row>
    <row r="58" spans="1:13" x14ac:dyDescent="0.25">
      <c r="A58" s="43" t="s">
        <v>81</v>
      </c>
      <c r="B58" s="43"/>
      <c r="C58" s="43"/>
      <c r="D58" s="43"/>
      <c r="E58" s="43"/>
      <c r="F58" s="43"/>
      <c r="G58" s="43"/>
      <c r="H58" s="43"/>
      <c r="I58" s="43"/>
      <c r="J58" s="43"/>
    </row>
    <row r="59" spans="1:13" x14ac:dyDescent="0.25">
      <c r="A59" s="43" t="s">
        <v>82</v>
      </c>
      <c r="B59" s="43"/>
      <c r="C59" s="43"/>
      <c r="D59" s="43"/>
      <c r="E59" s="43"/>
      <c r="F59" s="43"/>
      <c r="G59" s="43"/>
      <c r="H59" s="43"/>
      <c r="I59" s="43"/>
      <c r="J59" s="43"/>
    </row>
    <row r="60" spans="1:13" x14ac:dyDescent="0.25">
      <c r="A60" s="43" t="s">
        <v>83</v>
      </c>
      <c r="B60" s="43"/>
      <c r="C60" s="43"/>
      <c r="D60" s="43"/>
      <c r="E60" s="43"/>
      <c r="F60" s="43"/>
      <c r="G60" s="43"/>
      <c r="H60" s="43"/>
      <c r="I60" s="43"/>
      <c r="J60" s="43"/>
    </row>
    <row r="61" spans="1:13" x14ac:dyDescent="0.25">
      <c r="A61" s="43" t="s">
        <v>84</v>
      </c>
      <c r="B61" s="43"/>
      <c r="C61" s="43"/>
      <c r="D61" s="43"/>
      <c r="E61" s="43"/>
      <c r="F61" s="43"/>
      <c r="G61" s="43"/>
      <c r="H61" s="43"/>
      <c r="I61" s="43"/>
      <c r="J61" s="43"/>
    </row>
    <row r="66" spans="11:12" x14ac:dyDescent="0.25">
      <c r="K66" s="43"/>
      <c r="L66" s="43"/>
    </row>
    <row r="67" spans="11:12" x14ac:dyDescent="0.25">
      <c r="K67" s="43"/>
      <c r="L67" s="43"/>
    </row>
    <row r="68" spans="11:12" x14ac:dyDescent="0.25">
      <c r="K68" s="43"/>
      <c r="L68" s="43"/>
    </row>
    <row r="69" spans="11:12" x14ac:dyDescent="0.25">
      <c r="K69" s="43"/>
      <c r="L69" s="43"/>
    </row>
    <row r="70" spans="11:12" x14ac:dyDescent="0.25">
      <c r="K70" s="43"/>
      <c r="L70" s="43"/>
    </row>
    <row r="71" spans="11:12" x14ac:dyDescent="0.25">
      <c r="K71" s="43"/>
      <c r="L71" s="43"/>
    </row>
    <row r="72" spans="11:12" x14ac:dyDescent="0.25">
      <c r="K72" s="43"/>
      <c r="L72" s="43"/>
    </row>
    <row r="73" spans="11:12" x14ac:dyDescent="0.25">
      <c r="K73" s="43"/>
      <c r="L73" s="43"/>
    </row>
    <row r="74" spans="11:12" x14ac:dyDescent="0.25">
      <c r="K74" s="43"/>
      <c r="L74" s="43"/>
    </row>
    <row r="75" spans="11:12" x14ac:dyDescent="0.25">
      <c r="K75" s="43"/>
      <c r="L75" s="43"/>
    </row>
    <row r="76" spans="11:12" x14ac:dyDescent="0.25">
      <c r="K76" s="43"/>
      <c r="L76" s="43"/>
    </row>
  </sheetData>
  <phoneticPr fontId="0" type="noConversion"/>
  <pageMargins left="0.75" right="0.75" top="1" bottom="1" header="0.5" footer="0.5"/>
  <pageSetup orientation="landscape" horizontalDpi="360" verticalDpi="36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847"/>
  <sheetViews>
    <sheetView zoomScale="75" workbookViewId="0">
      <selection sqref="A1:IV82"/>
    </sheetView>
  </sheetViews>
  <sheetFormatPr defaultRowHeight="12.5" x14ac:dyDescent="0.25"/>
  <cols>
    <col min="1" max="1" width="13" customWidth="1"/>
    <col min="3" max="3" width="7.7265625" customWidth="1"/>
    <col min="4" max="4" width="8.26953125" customWidth="1"/>
    <col min="5" max="5" width="7.26953125" customWidth="1"/>
  </cols>
  <sheetData>
    <row r="1" spans="1:10" ht="15.5" x14ac:dyDescent="0.35">
      <c r="D1" s="2" t="s">
        <v>0</v>
      </c>
      <c r="E1" s="2"/>
    </row>
    <row r="2" spans="1:10" ht="15.5" x14ac:dyDescent="0.35">
      <c r="D2" s="2" t="s">
        <v>1</v>
      </c>
      <c r="E2" s="2"/>
    </row>
    <row r="4" spans="1:10" ht="13" x14ac:dyDescent="0.3">
      <c r="A4" s="9" t="s">
        <v>2</v>
      </c>
      <c r="B4" s="3" t="s">
        <v>3</v>
      </c>
      <c r="C4" s="3"/>
      <c r="D4" s="3"/>
      <c r="E4" s="3"/>
      <c r="F4" s="9" t="s">
        <v>5</v>
      </c>
      <c r="G4" s="3"/>
      <c r="H4" s="3"/>
      <c r="I4" s="3"/>
      <c r="J4" s="3"/>
    </row>
    <row r="5" spans="1:10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0" ht="13" x14ac:dyDescent="0.3">
      <c r="A6" s="9" t="s">
        <v>7</v>
      </c>
      <c r="B6" s="4"/>
      <c r="C6" s="3"/>
      <c r="D6" s="3"/>
      <c r="E6" s="9" t="s">
        <v>8</v>
      </c>
      <c r="F6" s="3"/>
      <c r="G6" s="3"/>
      <c r="H6" s="4"/>
      <c r="I6" s="3"/>
      <c r="J6" s="3"/>
    </row>
    <row r="8" spans="1:10" ht="14" x14ac:dyDescent="0.3">
      <c r="A8" s="8" t="s">
        <v>9</v>
      </c>
    </row>
    <row r="9" spans="1:10" ht="13.5" thickBot="1" x14ac:dyDescent="0.35">
      <c r="A9" s="1" t="s">
        <v>10</v>
      </c>
    </row>
    <row r="10" spans="1:10" ht="32" thickBot="1" x14ac:dyDescent="0.3">
      <c r="A10" s="5" t="s">
        <v>26</v>
      </c>
      <c r="B10" s="6" t="s">
        <v>13</v>
      </c>
      <c r="C10" s="6" t="s">
        <v>27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 t="s">
        <v>20</v>
      </c>
    </row>
    <row r="11" spans="1:10" x14ac:dyDescent="0.25">
      <c r="A11" s="10" t="s">
        <v>28</v>
      </c>
      <c r="B11" s="15"/>
      <c r="C11" s="15"/>
      <c r="D11" s="24"/>
      <c r="E11" s="15">
        <f t="shared" ref="E11:E17" si="0">C11*D11</f>
        <v>0</v>
      </c>
      <c r="F11" s="21"/>
      <c r="G11" s="15">
        <f t="shared" ref="G11:G17" si="1">E11*F11</f>
        <v>0</v>
      </c>
      <c r="H11" s="21"/>
      <c r="I11" s="15"/>
      <c r="J11" s="16">
        <f t="shared" ref="J11:J17" si="2">G11*H11*I11</f>
        <v>0</v>
      </c>
    </row>
    <row r="12" spans="1:10" x14ac:dyDescent="0.25">
      <c r="A12" s="11" t="s">
        <v>22</v>
      </c>
      <c r="B12" s="17"/>
      <c r="C12" s="17"/>
      <c r="D12" s="25"/>
      <c r="E12" s="17">
        <f t="shared" si="0"/>
        <v>0</v>
      </c>
      <c r="F12" s="22"/>
      <c r="G12" s="17">
        <f t="shared" si="1"/>
        <v>0</v>
      </c>
      <c r="H12" s="22"/>
      <c r="I12" s="17"/>
      <c r="J12" s="18">
        <f t="shared" si="2"/>
        <v>0</v>
      </c>
    </row>
    <row r="13" spans="1:10" x14ac:dyDescent="0.25">
      <c r="A13" s="11" t="s">
        <v>23</v>
      </c>
      <c r="B13" s="17"/>
      <c r="C13" s="17"/>
      <c r="D13" s="25"/>
      <c r="E13" s="17">
        <f t="shared" si="0"/>
        <v>0</v>
      </c>
      <c r="F13" s="22"/>
      <c r="G13" s="17">
        <f t="shared" si="1"/>
        <v>0</v>
      </c>
      <c r="H13" s="22"/>
      <c r="I13" s="17"/>
      <c r="J13" s="18">
        <f t="shared" si="2"/>
        <v>0</v>
      </c>
    </row>
    <row r="14" spans="1:10" x14ac:dyDescent="0.25">
      <c r="A14" s="11"/>
      <c r="B14" s="17"/>
      <c r="C14" s="17"/>
      <c r="D14" s="25"/>
      <c r="E14" s="17">
        <f t="shared" si="0"/>
        <v>0</v>
      </c>
      <c r="F14" s="22"/>
      <c r="G14" s="17">
        <f t="shared" si="1"/>
        <v>0</v>
      </c>
      <c r="H14" s="22"/>
      <c r="I14" s="17"/>
      <c r="J14" s="18">
        <f t="shared" si="2"/>
        <v>0</v>
      </c>
    </row>
    <row r="15" spans="1:10" x14ac:dyDescent="0.25">
      <c r="A15" s="11"/>
      <c r="B15" s="17"/>
      <c r="C15" s="17"/>
      <c r="D15" s="25"/>
      <c r="E15" s="17">
        <f t="shared" si="0"/>
        <v>0</v>
      </c>
      <c r="F15" s="22"/>
      <c r="G15" s="17">
        <f t="shared" si="1"/>
        <v>0</v>
      </c>
      <c r="H15" s="22"/>
      <c r="I15" s="17"/>
      <c r="J15" s="18">
        <f t="shared" si="2"/>
        <v>0</v>
      </c>
    </row>
    <row r="16" spans="1:10" x14ac:dyDescent="0.25">
      <c r="A16" s="11"/>
      <c r="B16" s="17"/>
      <c r="C16" s="17"/>
      <c r="D16" s="25"/>
      <c r="E16" s="17">
        <f t="shared" si="0"/>
        <v>0</v>
      </c>
      <c r="F16" s="22"/>
      <c r="G16" s="17">
        <f t="shared" si="1"/>
        <v>0</v>
      </c>
      <c r="H16" s="22"/>
      <c r="I16" s="17"/>
      <c r="J16" s="18">
        <f t="shared" si="2"/>
        <v>0</v>
      </c>
    </row>
    <row r="17" spans="1:10" x14ac:dyDescent="0.25">
      <c r="A17" s="11"/>
      <c r="B17" s="17"/>
      <c r="C17" s="17"/>
      <c r="D17" s="25"/>
      <c r="E17" s="17">
        <f t="shared" si="0"/>
        <v>0</v>
      </c>
      <c r="F17" s="22"/>
      <c r="G17" s="17">
        <f t="shared" si="1"/>
        <v>0</v>
      </c>
      <c r="H17" s="22"/>
      <c r="I17" s="17"/>
      <c r="J17" s="18">
        <f t="shared" si="2"/>
        <v>0</v>
      </c>
    </row>
    <row r="18" spans="1:10" ht="13" thickBot="1" x14ac:dyDescent="0.3">
      <c r="A18" s="13" t="s">
        <v>24</v>
      </c>
      <c r="B18" s="19">
        <f>SUM(B11:B17)</f>
        <v>0</v>
      </c>
      <c r="C18" s="19">
        <f>SUM(C11:C17)</f>
        <v>0</v>
      </c>
      <c r="D18" s="23"/>
      <c r="E18" s="19">
        <f>SUM(E11:E17)</f>
        <v>0</v>
      </c>
      <c r="F18" s="23"/>
      <c r="G18" s="19">
        <f>SUM(G11:G17)</f>
        <v>0</v>
      </c>
      <c r="H18" s="23"/>
      <c r="I18" s="19"/>
      <c r="J18" s="20">
        <f>SUM(J11:J17)</f>
        <v>0</v>
      </c>
    </row>
    <row r="20" spans="1:10" ht="13.5" thickBot="1" x14ac:dyDescent="0.35">
      <c r="A20" s="1" t="s">
        <v>25</v>
      </c>
    </row>
    <row r="21" spans="1:10" ht="32" thickBot="1" x14ac:dyDescent="0.3">
      <c r="A21" s="5" t="s">
        <v>26</v>
      </c>
      <c r="B21" s="6" t="s">
        <v>13</v>
      </c>
      <c r="C21" s="6" t="s">
        <v>27</v>
      </c>
      <c r="D21" s="6" t="s">
        <v>14</v>
      </c>
      <c r="E21" s="6" t="s">
        <v>15</v>
      </c>
      <c r="F21" s="6" t="s">
        <v>16</v>
      </c>
      <c r="G21" s="6" t="s">
        <v>17</v>
      </c>
      <c r="H21" s="6" t="s">
        <v>18</v>
      </c>
      <c r="I21" s="6" t="s">
        <v>19</v>
      </c>
      <c r="J21" s="7" t="s">
        <v>20</v>
      </c>
    </row>
    <row r="22" spans="1:10" x14ac:dyDescent="0.25">
      <c r="A22" s="10" t="s">
        <v>28</v>
      </c>
      <c r="B22" s="15"/>
      <c r="C22" s="15"/>
      <c r="D22" s="24"/>
      <c r="E22" s="15">
        <f t="shared" ref="E22:E28" si="3">C22*D22</f>
        <v>0</v>
      </c>
      <c r="F22" s="21"/>
      <c r="G22" s="15">
        <f t="shared" ref="G22:G28" si="4">E22*F22</f>
        <v>0</v>
      </c>
      <c r="H22" s="21"/>
      <c r="I22" s="15"/>
      <c r="J22" s="16">
        <f t="shared" ref="J22:J28" si="5">G22*H22*I22</f>
        <v>0</v>
      </c>
    </row>
    <row r="23" spans="1:10" x14ac:dyDescent="0.25">
      <c r="A23" s="11" t="s">
        <v>22</v>
      </c>
      <c r="B23" s="17"/>
      <c r="C23" s="17"/>
      <c r="D23" s="25"/>
      <c r="E23" s="17">
        <f t="shared" si="3"/>
        <v>0</v>
      </c>
      <c r="F23" s="22"/>
      <c r="G23" s="17">
        <f t="shared" si="4"/>
        <v>0</v>
      </c>
      <c r="H23" s="22"/>
      <c r="I23" s="17"/>
      <c r="J23" s="18">
        <f t="shared" si="5"/>
        <v>0</v>
      </c>
    </row>
    <row r="24" spans="1:10" x14ac:dyDescent="0.25">
      <c r="A24" s="11" t="s">
        <v>23</v>
      </c>
      <c r="B24" s="17"/>
      <c r="C24" s="17"/>
      <c r="D24" s="25"/>
      <c r="E24" s="17">
        <f t="shared" si="3"/>
        <v>0</v>
      </c>
      <c r="F24" s="22"/>
      <c r="G24" s="17">
        <f t="shared" si="4"/>
        <v>0</v>
      </c>
      <c r="H24" s="22"/>
      <c r="I24" s="17"/>
      <c r="J24" s="18">
        <f t="shared" si="5"/>
        <v>0</v>
      </c>
    </row>
    <row r="25" spans="1:10" x14ac:dyDescent="0.25">
      <c r="A25" s="11"/>
      <c r="B25" s="17"/>
      <c r="C25" s="17"/>
      <c r="D25" s="25"/>
      <c r="E25" s="17">
        <f t="shared" si="3"/>
        <v>0</v>
      </c>
      <c r="F25" s="22"/>
      <c r="G25" s="17">
        <f t="shared" si="4"/>
        <v>0</v>
      </c>
      <c r="H25" s="22"/>
      <c r="I25" s="17"/>
      <c r="J25" s="18">
        <f t="shared" si="5"/>
        <v>0</v>
      </c>
    </row>
    <row r="26" spans="1:10" x14ac:dyDescent="0.25">
      <c r="A26" s="11"/>
      <c r="B26" s="17"/>
      <c r="C26" s="17"/>
      <c r="D26" s="25"/>
      <c r="E26" s="17">
        <f t="shared" si="3"/>
        <v>0</v>
      </c>
      <c r="F26" s="22"/>
      <c r="G26" s="17">
        <f t="shared" si="4"/>
        <v>0</v>
      </c>
      <c r="H26" s="22"/>
      <c r="I26" s="17"/>
      <c r="J26" s="18">
        <f t="shared" si="5"/>
        <v>0</v>
      </c>
    </row>
    <row r="27" spans="1:10" x14ac:dyDescent="0.25">
      <c r="A27" s="11"/>
      <c r="B27" s="17"/>
      <c r="C27" s="17"/>
      <c r="D27" s="25"/>
      <c r="E27" s="17">
        <f t="shared" si="3"/>
        <v>0</v>
      </c>
      <c r="F27" s="22"/>
      <c r="G27" s="17">
        <f t="shared" si="4"/>
        <v>0</v>
      </c>
      <c r="H27" s="22"/>
      <c r="I27" s="17"/>
      <c r="J27" s="18">
        <f t="shared" si="5"/>
        <v>0</v>
      </c>
    </row>
    <row r="28" spans="1:10" x14ac:dyDescent="0.25">
      <c r="A28" s="11"/>
      <c r="B28" s="17"/>
      <c r="C28" s="17"/>
      <c r="D28" s="25"/>
      <c r="E28" s="17">
        <f t="shared" si="3"/>
        <v>0</v>
      </c>
      <c r="F28" s="22"/>
      <c r="G28" s="17">
        <f t="shared" si="4"/>
        <v>0</v>
      </c>
      <c r="H28" s="22"/>
      <c r="I28" s="17"/>
      <c r="J28" s="18">
        <f t="shared" si="5"/>
        <v>0</v>
      </c>
    </row>
    <row r="29" spans="1:10" ht="13" thickBot="1" x14ac:dyDescent="0.3">
      <c r="A29" s="13" t="s">
        <v>24</v>
      </c>
      <c r="B29" s="19">
        <f>SUM(B22:B28)</f>
        <v>0</v>
      </c>
      <c r="C29" s="19">
        <f>SUM(C22:C28)</f>
        <v>0</v>
      </c>
      <c r="D29" s="23"/>
      <c r="E29" s="19">
        <f>SUM(E22:E28)</f>
        <v>0</v>
      </c>
      <c r="F29" s="23"/>
      <c r="G29" s="19">
        <f>SUM(G22:G28)</f>
        <v>0</v>
      </c>
      <c r="H29" s="23"/>
      <c r="I29" s="19"/>
      <c r="J29" s="20">
        <f>SUM(J22:J28)</f>
        <v>0</v>
      </c>
    </row>
    <row r="31" spans="1:10" ht="14.5" thickBot="1" x14ac:dyDescent="0.35">
      <c r="A31" s="8" t="s">
        <v>29</v>
      </c>
    </row>
    <row r="32" spans="1:10" ht="32" thickBot="1" x14ac:dyDescent="0.3">
      <c r="A32" s="5" t="s">
        <v>30</v>
      </c>
      <c r="B32" s="6" t="s">
        <v>20</v>
      </c>
      <c r="C32" s="6" t="s">
        <v>31</v>
      </c>
      <c r="D32" s="6" t="s">
        <v>32</v>
      </c>
      <c r="E32" s="6" t="s">
        <v>33</v>
      </c>
      <c r="F32" s="6" t="s">
        <v>34</v>
      </c>
      <c r="G32" s="6" t="s">
        <v>35</v>
      </c>
      <c r="H32" s="6" t="s">
        <v>36</v>
      </c>
      <c r="I32" s="6" t="s">
        <v>37</v>
      </c>
      <c r="J32" s="7" t="s">
        <v>38</v>
      </c>
    </row>
    <row r="33" spans="1:10" x14ac:dyDescent="0.25">
      <c r="A33" s="10" t="s">
        <v>10</v>
      </c>
      <c r="B33" s="15">
        <f>J18</f>
        <v>0</v>
      </c>
      <c r="C33" s="39">
        <v>1</v>
      </c>
      <c r="D33" s="39">
        <v>1</v>
      </c>
      <c r="E33" s="39">
        <v>1</v>
      </c>
      <c r="F33" s="39">
        <v>1</v>
      </c>
      <c r="G33" s="39">
        <v>1</v>
      </c>
      <c r="H33" s="39">
        <v>1</v>
      </c>
      <c r="I33" s="39">
        <v>1</v>
      </c>
      <c r="J33" s="16">
        <f>B33*C33*D33*E33*F33*G33*H33*I33</f>
        <v>0</v>
      </c>
    </row>
    <row r="34" spans="1:10" ht="13" thickBot="1" x14ac:dyDescent="0.3">
      <c r="A34" s="13" t="s">
        <v>25</v>
      </c>
      <c r="B34" s="19">
        <f>J29</f>
        <v>0</v>
      </c>
      <c r="C34" s="40">
        <v>1</v>
      </c>
      <c r="D34" s="40">
        <v>1</v>
      </c>
      <c r="E34" s="40">
        <v>1</v>
      </c>
      <c r="F34" s="40">
        <v>1</v>
      </c>
      <c r="G34" s="40">
        <v>1</v>
      </c>
      <c r="H34" s="40">
        <v>1</v>
      </c>
      <c r="I34" s="40">
        <v>1</v>
      </c>
      <c r="J34" s="20">
        <f>B34*C34*D34*E34*F34*G34*H34*I34</f>
        <v>0</v>
      </c>
    </row>
    <row r="35" spans="1:10" ht="13" thickBot="1" x14ac:dyDescent="0.3">
      <c r="A35" s="36" t="s">
        <v>39</v>
      </c>
      <c r="B35" s="37"/>
      <c r="C35" s="37"/>
      <c r="D35" s="37"/>
      <c r="E35" s="37"/>
      <c r="F35" s="37"/>
      <c r="G35" s="37"/>
      <c r="H35" s="37"/>
      <c r="I35" s="37"/>
      <c r="J35" s="38">
        <f>SUM(J33:J34)</f>
        <v>0</v>
      </c>
    </row>
    <row r="36" spans="1:10" ht="13" thickBot="1" x14ac:dyDescent="0.3"/>
    <row r="37" spans="1:10" ht="13" thickBot="1" x14ac:dyDescent="0.3">
      <c r="A37" s="35" t="s">
        <v>157</v>
      </c>
      <c r="B37" s="26"/>
      <c r="C37" s="26"/>
      <c r="D37" s="26"/>
      <c r="E37" s="27"/>
    </row>
    <row r="38" spans="1:10" ht="31.5" x14ac:dyDescent="0.25">
      <c r="A38" s="28" t="s">
        <v>158</v>
      </c>
      <c r="B38" s="29" t="s">
        <v>159</v>
      </c>
      <c r="C38" s="29" t="s">
        <v>160</v>
      </c>
      <c r="D38" s="29" t="s">
        <v>161</v>
      </c>
      <c r="E38" s="30" t="s">
        <v>162</v>
      </c>
    </row>
    <row r="39" spans="1:10" x14ac:dyDescent="0.25">
      <c r="A39" s="31" t="s">
        <v>28</v>
      </c>
      <c r="B39" s="12">
        <v>1E-3</v>
      </c>
      <c r="C39" s="12">
        <v>2E-3</v>
      </c>
      <c r="D39" s="12">
        <v>3.0000000000000001E-3</v>
      </c>
      <c r="E39" s="32">
        <v>0.01</v>
      </c>
    </row>
    <row r="40" spans="1:10" x14ac:dyDescent="0.25">
      <c r="A40" s="31" t="s">
        <v>22</v>
      </c>
      <c r="B40" s="12">
        <v>2E-3</v>
      </c>
      <c r="C40" s="12">
        <v>5.0000000000000001E-3</v>
      </c>
      <c r="D40" s="12">
        <v>0.01</v>
      </c>
      <c r="E40" s="32">
        <v>0.04</v>
      </c>
    </row>
    <row r="41" spans="1:10" x14ac:dyDescent="0.25">
      <c r="A41" s="31" t="s">
        <v>23</v>
      </c>
      <c r="B41" s="12">
        <v>4.0000000000000001E-3</v>
      </c>
      <c r="C41" s="12">
        <v>8.0000000000000002E-3</v>
      </c>
      <c r="D41" s="12">
        <v>0.04</v>
      </c>
      <c r="E41" s="32">
        <v>0.06</v>
      </c>
    </row>
    <row r="42" spans="1:10" ht="20.5" x14ac:dyDescent="0.25">
      <c r="A42" s="31" t="s">
        <v>163</v>
      </c>
      <c r="B42" s="12">
        <v>4.0000000000000001E-3</v>
      </c>
      <c r="C42" s="12">
        <v>8.0000000000000002E-3</v>
      </c>
      <c r="D42" s="12">
        <v>0.05</v>
      </c>
      <c r="E42" s="32">
        <v>0.08</v>
      </c>
    </row>
    <row r="43" spans="1:10" ht="20.5" x14ac:dyDescent="0.25">
      <c r="A43" s="31" t="s">
        <v>164</v>
      </c>
      <c r="B43" s="12">
        <v>4.0000000000000001E-3</v>
      </c>
      <c r="C43" s="12">
        <v>8.0000000000000002E-3</v>
      </c>
      <c r="D43" s="12">
        <v>0.05</v>
      </c>
      <c r="E43" s="32">
        <v>0.08</v>
      </c>
    </row>
    <row r="44" spans="1:10" x14ac:dyDescent="0.25">
      <c r="A44" s="31" t="s">
        <v>110</v>
      </c>
      <c r="B44" s="12">
        <v>0.04</v>
      </c>
      <c r="C44" s="12">
        <v>0.08</v>
      </c>
      <c r="D44" s="12">
        <v>1.2</v>
      </c>
      <c r="E44" s="32">
        <v>2.5</v>
      </c>
    </row>
    <row r="45" spans="1:10" x14ac:dyDescent="0.25">
      <c r="A45" s="31" t="s">
        <v>119</v>
      </c>
      <c r="B45" s="12">
        <v>0.04</v>
      </c>
      <c r="C45" s="12">
        <v>0.08</v>
      </c>
      <c r="D45" s="12">
        <v>1.2</v>
      </c>
      <c r="E45" s="32">
        <v>2.5</v>
      </c>
    </row>
    <row r="46" spans="1:10" ht="13" thickBot="1" x14ac:dyDescent="0.3">
      <c r="A46" s="33" t="s">
        <v>112</v>
      </c>
      <c r="B46" s="14">
        <v>0.5</v>
      </c>
      <c r="C46" s="14">
        <v>0.8</v>
      </c>
      <c r="D46" s="14">
        <v>5</v>
      </c>
      <c r="E46" s="34">
        <v>7.5</v>
      </c>
    </row>
    <row r="48" spans="1:10" ht="15.5" x14ac:dyDescent="0.35">
      <c r="E48" s="2" t="s">
        <v>40</v>
      </c>
      <c r="F48" s="1"/>
    </row>
    <row r="50" spans="1:16" ht="13" x14ac:dyDescent="0.3">
      <c r="A50" s="1" t="s">
        <v>41</v>
      </c>
      <c r="C50" s="3"/>
      <c r="G50" s="1" t="s">
        <v>42</v>
      </c>
    </row>
    <row r="53" spans="1:16" ht="42" x14ac:dyDescent="0.25">
      <c r="A53" s="44" t="s">
        <v>43</v>
      </c>
      <c r="B53" s="44" t="s">
        <v>38</v>
      </c>
      <c r="C53" s="44" t="s">
        <v>44</v>
      </c>
      <c r="D53" s="44" t="s">
        <v>45</v>
      </c>
      <c r="E53" s="44" t="s">
        <v>46</v>
      </c>
      <c r="F53" s="44" t="s">
        <v>47</v>
      </c>
      <c r="G53" s="45" t="s">
        <v>48</v>
      </c>
      <c r="H53" s="44" t="s">
        <v>49</v>
      </c>
      <c r="I53" s="44" t="s">
        <v>50</v>
      </c>
      <c r="J53" s="44" t="s">
        <v>51</v>
      </c>
      <c r="K53" s="44" t="s">
        <v>52</v>
      </c>
      <c r="L53" s="44" t="s">
        <v>53</v>
      </c>
      <c r="M53" s="44" t="s">
        <v>46</v>
      </c>
      <c r="N53" s="46"/>
      <c r="O53" s="46"/>
    </row>
    <row r="54" spans="1:16" x14ac:dyDescent="0.25">
      <c r="A54" s="4" t="s">
        <v>10</v>
      </c>
      <c r="B54" s="4" t="s">
        <v>3</v>
      </c>
      <c r="C54" s="4" t="s">
        <v>3</v>
      </c>
      <c r="D54" s="4" t="s">
        <v>3</v>
      </c>
      <c r="E54" s="47" t="e">
        <f>C54*B54</f>
        <v>#VALUE!</v>
      </c>
      <c r="F54" s="47" t="e">
        <f>D54*B54</f>
        <v>#VALUE!</v>
      </c>
      <c r="G54" s="4" t="s">
        <v>3</v>
      </c>
      <c r="H54" s="47" t="s">
        <v>3</v>
      </c>
      <c r="I54" s="47" t="e">
        <f>F54-H54</f>
        <v>#VALUE!</v>
      </c>
      <c r="J54" s="4" t="s">
        <v>3</v>
      </c>
      <c r="K54" s="47" t="e">
        <f>J54*I54</f>
        <v>#VALUE!</v>
      </c>
      <c r="L54" s="47" t="e">
        <f>I54-K54</f>
        <v>#VALUE!</v>
      </c>
      <c r="M54" s="47" t="e">
        <f>E54-G54</f>
        <v>#VALUE!</v>
      </c>
    </row>
    <row r="55" spans="1:16" x14ac:dyDescent="0.25">
      <c r="A55" s="4" t="s">
        <v>25</v>
      </c>
      <c r="B55" s="4" t="s">
        <v>3</v>
      </c>
      <c r="C55" s="4" t="s">
        <v>3</v>
      </c>
      <c r="D55" s="4" t="s">
        <v>3</v>
      </c>
      <c r="E55" s="47" t="e">
        <f>C55*B55</f>
        <v>#VALUE!</v>
      </c>
      <c r="F55" s="47" t="e">
        <f>D55*B55</f>
        <v>#VALUE!</v>
      </c>
      <c r="G55" s="4" t="s">
        <v>3</v>
      </c>
      <c r="H55" s="47" t="s">
        <v>3</v>
      </c>
      <c r="I55" s="47" t="e">
        <f>F55-H55</f>
        <v>#VALUE!</v>
      </c>
      <c r="J55" s="4" t="s">
        <v>3</v>
      </c>
      <c r="K55" s="47" t="e">
        <f>J55*I55</f>
        <v>#VALUE!</v>
      </c>
      <c r="L55" s="47" t="e">
        <f>I55-K55</f>
        <v>#VALUE!</v>
      </c>
      <c r="M55" s="47" t="e">
        <f>E55-G55</f>
        <v>#VALUE!</v>
      </c>
    </row>
    <row r="56" spans="1:16" x14ac:dyDescent="0.25">
      <c r="A56" s="4" t="s">
        <v>54</v>
      </c>
      <c r="B56" s="4" t="s">
        <v>3</v>
      </c>
      <c r="C56" s="4" t="s">
        <v>3</v>
      </c>
      <c r="D56" s="4" t="s">
        <v>3</v>
      </c>
      <c r="E56" s="47" t="e">
        <f>C56*B56</f>
        <v>#VALUE!</v>
      </c>
      <c r="F56" s="47" t="e">
        <f>D56*B56</f>
        <v>#VALUE!</v>
      </c>
      <c r="G56" s="4" t="s">
        <v>3</v>
      </c>
      <c r="H56" s="47" t="s">
        <v>3</v>
      </c>
      <c r="I56" s="47" t="e">
        <f>F56-H56</f>
        <v>#VALUE!</v>
      </c>
      <c r="J56" s="4" t="s">
        <v>3</v>
      </c>
      <c r="K56" s="47" t="e">
        <f>J56*I56</f>
        <v>#VALUE!</v>
      </c>
      <c r="L56" s="47" t="e">
        <f>I56-K56</f>
        <v>#VALUE!</v>
      </c>
      <c r="M56" s="47" t="e">
        <f>E56-G56</f>
        <v>#VALUE!</v>
      </c>
    </row>
    <row r="57" spans="1:16" x14ac:dyDescent="0.25">
      <c r="A57" s="4"/>
      <c r="B57" s="4"/>
      <c r="C57" s="4"/>
      <c r="D57" s="4"/>
      <c r="E57" s="47">
        <f>C57*B57</f>
        <v>0</v>
      </c>
      <c r="F57" s="47">
        <f>D57*B57</f>
        <v>0</v>
      </c>
      <c r="G57" s="4"/>
      <c r="H57" s="4"/>
      <c r="I57" s="47">
        <f>F57-H57</f>
        <v>0</v>
      </c>
      <c r="J57" s="4"/>
      <c r="K57" s="47">
        <f>J57*I57</f>
        <v>0</v>
      </c>
      <c r="L57" s="47">
        <f>I57-K57</f>
        <v>0</v>
      </c>
      <c r="M57" s="47">
        <f>E57-G57</f>
        <v>0</v>
      </c>
    </row>
    <row r="60" spans="1:16" ht="13" x14ac:dyDescent="0.3">
      <c r="A60" s="1" t="s">
        <v>55</v>
      </c>
      <c r="B60" s="48" t="s">
        <v>3</v>
      </c>
      <c r="C60" s="48" t="s">
        <v>3</v>
      </c>
      <c r="D60" t="s">
        <v>56</v>
      </c>
      <c r="E60" t="s">
        <v>3</v>
      </c>
    </row>
    <row r="61" spans="1:16" ht="21" x14ac:dyDescent="0.25">
      <c r="A61" s="49" t="s">
        <v>30</v>
      </c>
      <c r="B61" s="49" t="s">
        <v>57</v>
      </c>
      <c r="C61" s="49" t="s">
        <v>58</v>
      </c>
      <c r="D61" s="49" t="s">
        <v>59</v>
      </c>
      <c r="E61" s="49" t="s">
        <v>60</v>
      </c>
      <c r="F61" s="49" t="s">
        <v>61</v>
      </c>
      <c r="G61" s="49" t="s">
        <v>62</v>
      </c>
      <c r="H61" s="49" t="s">
        <v>63</v>
      </c>
      <c r="I61" s="49" t="s">
        <v>64</v>
      </c>
      <c r="J61" s="49" t="s">
        <v>65</v>
      </c>
      <c r="K61" s="49" t="s">
        <v>66</v>
      </c>
      <c r="L61" s="49" t="s">
        <v>67</v>
      </c>
      <c r="M61" s="49" t="s">
        <v>68</v>
      </c>
      <c r="N61" s="49" t="s">
        <v>69</v>
      </c>
      <c r="O61" s="49" t="s">
        <v>70</v>
      </c>
      <c r="P61" s="49" t="s">
        <v>71</v>
      </c>
    </row>
    <row r="62" spans="1:16" x14ac:dyDescent="0.25">
      <c r="A62" s="50" t="s">
        <v>10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4"/>
    </row>
    <row r="63" spans="1:16" x14ac:dyDescent="0.25">
      <c r="A63" s="50" t="s">
        <v>72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4"/>
    </row>
    <row r="64" spans="1:16" x14ac:dyDescent="0.25">
      <c r="A64" s="50" t="s">
        <v>73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4"/>
    </row>
    <row r="67" spans="1:12" x14ac:dyDescent="0.25">
      <c r="A67" s="43" t="s">
        <v>74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</row>
    <row r="68" spans="1:12" x14ac:dyDescent="0.25">
      <c r="A68" s="43" t="s">
        <v>75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</row>
    <row r="69" spans="1:12" x14ac:dyDescent="0.25">
      <c r="A69" s="43" t="s">
        <v>76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</row>
    <row r="70" spans="1:12" x14ac:dyDescent="0.25">
      <c r="A70" s="43" t="s">
        <v>77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</row>
    <row r="71" spans="1:12" x14ac:dyDescent="0.25">
      <c r="A71" s="43" t="s">
        <v>78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</row>
    <row r="72" spans="1:12" x14ac:dyDescent="0.25">
      <c r="A72" s="43" t="s">
        <v>79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</row>
    <row r="73" spans="1:12" x14ac:dyDescent="0.25">
      <c r="A73" s="43" t="s">
        <v>80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</row>
    <row r="74" spans="1:12" x14ac:dyDescent="0.25">
      <c r="A74" s="43" t="s">
        <v>81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</row>
    <row r="75" spans="1:12" x14ac:dyDescent="0.25">
      <c r="A75" s="43" t="s">
        <v>82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</row>
    <row r="76" spans="1:12" x14ac:dyDescent="0.25">
      <c r="A76" s="43" t="s">
        <v>83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</row>
    <row r="77" spans="1:12" x14ac:dyDescent="0.25">
      <c r="A77" s="43" t="s">
        <v>84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</row>
    <row r="847" ht="12.65" customHeight="1" x14ac:dyDescent="0.25"/>
  </sheetData>
  <phoneticPr fontId="0" type="noConversion"/>
  <pageMargins left="0.75" right="0.75" top="0.73" bottom="0.86" header="0.5" footer="0.25"/>
  <pageSetup scale="85" orientation="landscape" horizontalDpi="4294967292" verticalDpi="360" r:id="rId1"/>
  <headerFooter alignWithMargins="0">
    <oddHeader>&amp;A</oddHeader>
    <oddFooter>Page &amp;P</oddFooter>
  </headerFooter>
  <rowBreaks count="20" manualBreakCount="20">
    <brk id="47" max="65535" man="1"/>
    <brk id="94" max="65535" man="1"/>
    <brk id="141" max="65535" man="1"/>
    <brk id="188" max="65535" man="1"/>
    <brk id="236" max="65535" man="1"/>
    <brk id="282" max="65535" man="1"/>
    <brk id="329" max="65535" man="1"/>
    <brk id="377" max="65535" man="1"/>
    <brk id="423" max="65535" man="1"/>
    <brk id="470" max="65535" man="1"/>
    <brk id="517" max="65535" man="1"/>
    <brk id="564" max="65535" man="1"/>
    <brk id="611" max="65535" man="1"/>
    <brk id="658" max="65535" man="1"/>
    <brk id="705" max="65535" man="1"/>
    <brk id="752" max="65535" man="1"/>
    <brk id="799" max="65535" man="1"/>
    <brk id="846" max="65535" man="1"/>
    <brk id="893" max="65535" man="1"/>
    <brk id="941" max="65535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68"/>
  <sheetViews>
    <sheetView topLeftCell="A36" zoomScale="75" workbookViewId="0">
      <selection activeCell="H46" sqref="H46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1" spans="1:10" ht="15.5" x14ac:dyDescent="0.35">
      <c r="D1" s="94" t="s">
        <v>0</v>
      </c>
      <c r="E1" s="57"/>
    </row>
    <row r="2" spans="1:10" ht="15.5" x14ac:dyDescent="0.35">
      <c r="D2" s="94" t="s">
        <v>1</v>
      </c>
      <c r="E2" s="57"/>
    </row>
    <row r="4" spans="1:10" ht="13" x14ac:dyDescent="0.3">
      <c r="A4" s="58" t="s">
        <v>2</v>
      </c>
      <c r="B4" s="59" t="s">
        <v>3</v>
      </c>
      <c r="C4" s="95" t="s">
        <v>165</v>
      </c>
      <c r="D4" s="95"/>
      <c r="E4" s="59"/>
      <c r="F4" s="58" t="s">
        <v>5</v>
      </c>
      <c r="G4" s="59" t="s">
        <v>6</v>
      </c>
      <c r="H4" s="59"/>
      <c r="I4" s="59"/>
      <c r="J4" s="59"/>
    </row>
    <row r="5" spans="1:10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0" ht="13" x14ac:dyDescent="0.3">
      <c r="A6" s="58" t="s">
        <v>7</v>
      </c>
      <c r="B6" s="55"/>
      <c r="C6" s="95">
        <v>480</v>
      </c>
      <c r="D6" s="95"/>
      <c r="E6" s="58" t="s">
        <v>8</v>
      </c>
      <c r="F6" s="59"/>
      <c r="G6" s="59"/>
      <c r="H6" s="55">
        <v>460</v>
      </c>
      <c r="I6" s="59"/>
      <c r="J6" s="59"/>
    </row>
    <row r="7" spans="1:10" x14ac:dyDescent="0.25">
      <c r="D7" s="87" t="s">
        <v>200</v>
      </c>
    </row>
    <row r="8" spans="1:10" ht="14" x14ac:dyDescent="0.3">
      <c r="A8" s="60" t="s">
        <v>9</v>
      </c>
      <c r="D8" s="87" t="s">
        <v>166</v>
      </c>
    </row>
    <row r="9" spans="1:10" ht="13" x14ac:dyDescent="0.3">
      <c r="A9" s="61" t="s">
        <v>10</v>
      </c>
    </row>
    <row r="10" spans="1:10" ht="13" x14ac:dyDescent="0.3">
      <c r="A10" s="61"/>
    </row>
    <row r="11" spans="1:10" ht="13" x14ac:dyDescent="0.3">
      <c r="A11" s="103" t="s">
        <v>201</v>
      </c>
    </row>
    <row r="12" spans="1:10" ht="13" x14ac:dyDescent="0.3">
      <c r="A12" s="61" t="s">
        <v>202</v>
      </c>
    </row>
    <row r="13" spans="1:10" ht="13" x14ac:dyDescent="0.3">
      <c r="A13" s="61" t="s">
        <v>203</v>
      </c>
    </row>
    <row r="14" spans="1:10" ht="13" x14ac:dyDescent="0.3">
      <c r="A14" s="61" t="s">
        <v>204</v>
      </c>
    </row>
    <row r="15" spans="1:10" ht="13" x14ac:dyDescent="0.3">
      <c r="A15" s="61" t="s">
        <v>205</v>
      </c>
    </row>
    <row r="16" spans="1:10" ht="13" x14ac:dyDescent="0.3">
      <c r="A16" s="61" t="s">
        <v>206</v>
      </c>
    </row>
    <row r="17" spans="1:10" ht="13" x14ac:dyDescent="0.3">
      <c r="A17" s="61" t="s">
        <v>207</v>
      </c>
    </row>
    <row r="18" spans="1:10" ht="13" x14ac:dyDescent="0.3">
      <c r="A18" s="61"/>
    </row>
    <row r="19" spans="1:10" ht="13.5" thickBot="1" x14ac:dyDescent="0.35">
      <c r="A19" s="61"/>
    </row>
    <row r="20" spans="1:10" ht="21.5" thickBot="1" x14ac:dyDescent="0.3">
      <c r="A20" s="62" t="s">
        <v>26</v>
      </c>
      <c r="B20" s="63" t="s">
        <v>87</v>
      </c>
      <c r="C20" s="120" t="s">
        <v>27</v>
      </c>
      <c r="D20" s="114" t="s">
        <v>208</v>
      </c>
      <c r="E20" s="63" t="s">
        <v>15</v>
      </c>
      <c r="F20" s="63" t="s">
        <v>16</v>
      </c>
      <c r="G20" s="63" t="s">
        <v>17</v>
      </c>
      <c r="H20" s="63" t="s">
        <v>18</v>
      </c>
      <c r="I20" s="63" t="s">
        <v>19</v>
      </c>
      <c r="J20" s="64" t="s">
        <v>20</v>
      </c>
    </row>
    <row r="21" spans="1:10" x14ac:dyDescent="0.25">
      <c r="A21" s="71" t="s">
        <v>169</v>
      </c>
      <c r="B21" s="72"/>
      <c r="C21" s="15"/>
      <c r="D21" s="21"/>
      <c r="E21" s="72">
        <f>C21*D21</f>
        <v>0</v>
      </c>
      <c r="F21" s="72"/>
      <c r="G21" s="72">
        <v>125</v>
      </c>
      <c r="H21" s="72">
        <v>0.8</v>
      </c>
      <c r="I21" s="72">
        <v>75</v>
      </c>
      <c r="J21" s="67">
        <f>G21*H21*I21</f>
        <v>7500</v>
      </c>
    </row>
    <row r="22" spans="1:10" x14ac:dyDescent="0.25">
      <c r="A22" s="65" t="s">
        <v>167</v>
      </c>
      <c r="B22" s="66">
        <v>7</v>
      </c>
      <c r="C22" s="17">
        <f>B22*400*5280/43560</f>
        <v>339.39393939393938</v>
      </c>
      <c r="D22" s="22">
        <v>11</v>
      </c>
      <c r="E22" s="66">
        <f>D22*B22</f>
        <v>77</v>
      </c>
      <c r="F22" s="66">
        <v>1</v>
      </c>
      <c r="G22" s="66">
        <f>E22*F22</f>
        <v>77</v>
      </c>
      <c r="H22" s="66">
        <v>0.85</v>
      </c>
      <c r="I22" s="66">
        <v>90</v>
      </c>
      <c r="J22" s="67">
        <f>G22*H22*I22</f>
        <v>5890.5</v>
      </c>
    </row>
    <row r="23" spans="1:10" ht="13" thickBot="1" x14ac:dyDescent="0.3">
      <c r="A23" s="68" t="s">
        <v>24</v>
      </c>
      <c r="B23" s="69">
        <f>SUM(B21:B22)</f>
        <v>7</v>
      </c>
      <c r="C23" s="19">
        <f>SUM(C21:C22)</f>
        <v>339.39393939393938</v>
      </c>
      <c r="D23" s="23"/>
      <c r="E23" s="69">
        <f>SUM(E21:E22)</f>
        <v>77</v>
      </c>
      <c r="F23" s="69"/>
      <c r="G23" s="69">
        <f>SUM(G21:G22)</f>
        <v>202</v>
      </c>
      <c r="H23" s="69"/>
      <c r="I23" s="69"/>
      <c r="J23" s="70">
        <f>SUM(J21:J22)</f>
        <v>13390.5</v>
      </c>
    </row>
    <row r="24" spans="1:10" x14ac:dyDescent="0.25">
      <c r="A24" s="104"/>
      <c r="B24" s="104"/>
      <c r="C24" s="41"/>
      <c r="D24" s="42"/>
      <c r="E24" s="104"/>
      <c r="F24" s="104"/>
      <c r="G24" s="104"/>
      <c r="H24" s="104"/>
      <c r="I24" s="104"/>
      <c r="J24" s="104"/>
    </row>
    <row r="25" spans="1:10" ht="13.5" thickBot="1" x14ac:dyDescent="0.35">
      <c r="A25" s="61" t="s">
        <v>25</v>
      </c>
      <c r="C25" s="121"/>
      <c r="D25" s="115"/>
    </row>
    <row r="26" spans="1:10" ht="21.5" thickBot="1" x14ac:dyDescent="0.3">
      <c r="A26" s="62" t="s">
        <v>26</v>
      </c>
      <c r="B26" s="63" t="s">
        <v>13</v>
      </c>
      <c r="C26" s="120" t="s">
        <v>27</v>
      </c>
      <c r="D26" s="114" t="s">
        <v>14</v>
      </c>
      <c r="E26" s="63" t="s">
        <v>15</v>
      </c>
      <c r="F26" s="63" t="s">
        <v>16</v>
      </c>
      <c r="G26" s="63" t="s">
        <v>17</v>
      </c>
      <c r="H26" s="63" t="s">
        <v>18</v>
      </c>
      <c r="I26" s="63" t="s">
        <v>19</v>
      </c>
      <c r="J26" s="64" t="s">
        <v>20</v>
      </c>
    </row>
    <row r="27" spans="1:10" ht="13" thickBot="1" x14ac:dyDescent="0.3">
      <c r="A27" s="65" t="s">
        <v>23</v>
      </c>
      <c r="B27" s="66"/>
      <c r="C27" s="17">
        <v>460</v>
      </c>
      <c r="D27" s="22">
        <v>0.06</v>
      </c>
      <c r="E27" s="66">
        <f>C27*D27</f>
        <v>27.599999999999998</v>
      </c>
      <c r="F27" s="66">
        <v>1</v>
      </c>
      <c r="G27" s="66">
        <f>E27*F27</f>
        <v>27.599999999999998</v>
      </c>
      <c r="H27" s="66">
        <v>0.5</v>
      </c>
      <c r="I27" s="66">
        <v>60</v>
      </c>
      <c r="J27" s="73">
        <f>G27*H27*I27</f>
        <v>827.99999999999989</v>
      </c>
    </row>
    <row r="28" spans="1:10" ht="13" thickBot="1" x14ac:dyDescent="0.3">
      <c r="A28" s="65"/>
      <c r="B28" s="66"/>
      <c r="C28" s="17"/>
      <c r="D28" s="22"/>
      <c r="E28" s="66">
        <f>C28*D28</f>
        <v>0</v>
      </c>
      <c r="F28" s="66"/>
      <c r="G28" s="66">
        <f>E28*F28</f>
        <v>0</v>
      </c>
      <c r="H28" s="66"/>
      <c r="I28" s="66"/>
      <c r="J28" s="73">
        <f>G28*H28*I28</f>
        <v>0</v>
      </c>
    </row>
    <row r="29" spans="1:10" ht="13" thickBot="1" x14ac:dyDescent="0.3">
      <c r="A29" s="68" t="s">
        <v>24</v>
      </c>
      <c r="B29" s="69">
        <f>SUM(B27:B28)</f>
        <v>0</v>
      </c>
      <c r="C29" s="19">
        <f>SUM(C27:C28)</f>
        <v>460</v>
      </c>
      <c r="D29" s="23"/>
      <c r="E29" s="69">
        <f>SUM(E27:E28)</f>
        <v>27.599999999999998</v>
      </c>
      <c r="F29" s="69"/>
      <c r="G29" s="69">
        <f>SUM(G27:G28)</f>
        <v>27.599999999999998</v>
      </c>
      <c r="H29" s="69"/>
      <c r="I29" s="69"/>
      <c r="J29" s="73">
        <f>SUM(J27:J28)</f>
        <v>827.99999999999989</v>
      </c>
    </row>
    <row r="30" spans="1:10" x14ac:dyDescent="0.25">
      <c r="C30" s="121"/>
    </row>
    <row r="31" spans="1:10" ht="14.5" thickBot="1" x14ac:dyDescent="0.35">
      <c r="A31" s="60" t="s">
        <v>29</v>
      </c>
      <c r="C31" s="121"/>
    </row>
    <row r="32" spans="1:10" ht="32" thickBot="1" x14ac:dyDescent="0.3">
      <c r="A32" s="62" t="s">
        <v>30</v>
      </c>
      <c r="B32" s="63" t="s">
        <v>20</v>
      </c>
      <c r="C32" s="120" t="s">
        <v>31</v>
      </c>
      <c r="D32" s="120" t="s">
        <v>32</v>
      </c>
      <c r="E32" s="63" t="s">
        <v>33</v>
      </c>
      <c r="F32" s="63" t="s">
        <v>34</v>
      </c>
      <c r="G32" s="63" t="s">
        <v>35</v>
      </c>
      <c r="H32" s="63" t="s">
        <v>36</v>
      </c>
      <c r="I32" s="63" t="s">
        <v>37</v>
      </c>
      <c r="J32" s="64" t="s">
        <v>38</v>
      </c>
    </row>
    <row r="33" spans="1:14" ht="13" thickBot="1" x14ac:dyDescent="0.3">
      <c r="A33" s="71" t="s">
        <v>169</v>
      </c>
      <c r="B33" s="72">
        <f>J21</f>
        <v>7500</v>
      </c>
      <c r="C33" s="15">
        <v>1</v>
      </c>
      <c r="D33" s="15">
        <v>0.9</v>
      </c>
      <c r="E33" s="72">
        <v>1</v>
      </c>
      <c r="F33" s="72">
        <v>1</v>
      </c>
      <c r="G33" s="72">
        <v>1</v>
      </c>
      <c r="H33" s="72">
        <v>1</v>
      </c>
      <c r="I33" s="72">
        <v>1</v>
      </c>
      <c r="J33" s="73">
        <f>B33*C33*D33*E33*F33*G33*H33*I33</f>
        <v>6750</v>
      </c>
    </row>
    <row r="34" spans="1:14" x14ac:dyDescent="0.25">
      <c r="A34" s="85" t="s">
        <v>167</v>
      </c>
      <c r="B34" s="86">
        <f>J22</f>
        <v>5890.5</v>
      </c>
      <c r="C34" s="15">
        <v>1</v>
      </c>
      <c r="D34" s="15">
        <v>1</v>
      </c>
      <c r="E34" s="72">
        <v>1</v>
      </c>
      <c r="F34" s="72">
        <v>1</v>
      </c>
      <c r="G34" s="72">
        <v>0.9</v>
      </c>
      <c r="H34" s="72">
        <v>1</v>
      </c>
      <c r="I34" s="72">
        <v>1</v>
      </c>
      <c r="J34" s="73">
        <f>B34*C34*D34*E34*F34*G34*H34*I34</f>
        <v>5301.45</v>
      </c>
    </row>
    <row r="35" spans="1:14" ht="13" thickBot="1" x14ac:dyDescent="0.3">
      <c r="A35" s="68" t="s">
        <v>25</v>
      </c>
      <c r="B35" s="69">
        <f>J29</f>
        <v>827.99999999999989</v>
      </c>
      <c r="C35" s="19">
        <v>1</v>
      </c>
      <c r="D35" s="19">
        <v>1</v>
      </c>
      <c r="E35" s="69">
        <v>1</v>
      </c>
      <c r="F35" s="69">
        <v>1</v>
      </c>
      <c r="G35" s="69">
        <v>1</v>
      </c>
      <c r="H35" s="69">
        <v>1</v>
      </c>
      <c r="I35" s="69">
        <v>1</v>
      </c>
      <c r="J35" s="70">
        <f>B35*C35*D35*E35*F35*G35*H35*I35</f>
        <v>827.99999999999989</v>
      </c>
    </row>
    <row r="36" spans="1:14" ht="13" thickBot="1" x14ac:dyDescent="0.3">
      <c r="A36" s="74" t="s">
        <v>39</v>
      </c>
      <c r="B36" s="75"/>
      <c r="C36" s="100"/>
      <c r="D36" s="100"/>
      <c r="E36" s="75"/>
      <c r="F36" s="75"/>
      <c r="G36" s="75"/>
      <c r="H36" s="75"/>
      <c r="I36" s="75"/>
      <c r="J36" s="76">
        <f>SUM(J33:J35)</f>
        <v>12879.45</v>
      </c>
    </row>
    <row r="37" spans="1:14" x14ac:dyDescent="0.25">
      <c r="A37" s="105" t="s">
        <v>209</v>
      </c>
    </row>
    <row r="39" spans="1:14" ht="15.5" x14ac:dyDescent="0.35">
      <c r="E39" s="57" t="s">
        <v>40</v>
      </c>
      <c r="F39" s="61"/>
    </row>
    <row r="41" spans="1:14" ht="13" x14ac:dyDescent="0.3">
      <c r="A41" s="61" t="s">
        <v>41</v>
      </c>
      <c r="C41" s="95" t="s">
        <v>165</v>
      </c>
      <c r="G41" s="61" t="s">
        <v>42</v>
      </c>
      <c r="H41" s="56" t="s">
        <v>6</v>
      </c>
    </row>
    <row r="44" spans="1:14" ht="42" x14ac:dyDescent="0.25">
      <c r="A44" s="77" t="s">
        <v>43</v>
      </c>
      <c r="B44" s="77" t="s">
        <v>38</v>
      </c>
      <c r="C44" s="89" t="s">
        <v>44</v>
      </c>
      <c r="D44" s="89" t="s">
        <v>45</v>
      </c>
      <c r="E44" s="77" t="s">
        <v>101</v>
      </c>
      <c r="F44" s="77" t="s">
        <v>168</v>
      </c>
      <c r="G44" s="78" t="s">
        <v>48</v>
      </c>
      <c r="H44" s="77" t="s">
        <v>49</v>
      </c>
      <c r="I44" s="77" t="s">
        <v>50</v>
      </c>
      <c r="J44" s="77" t="s">
        <v>46</v>
      </c>
      <c r="K44" s="89" t="s">
        <v>51</v>
      </c>
      <c r="L44" s="77" t="s">
        <v>212</v>
      </c>
      <c r="M44" s="77" t="s">
        <v>210</v>
      </c>
      <c r="N44" s="77" t="s">
        <v>52</v>
      </c>
    </row>
    <row r="45" spans="1:14" x14ac:dyDescent="0.25">
      <c r="A45" s="55" t="s">
        <v>169</v>
      </c>
      <c r="B45" s="55">
        <f>J33</f>
        <v>6750</v>
      </c>
      <c r="C45" s="90">
        <v>0.4</v>
      </c>
      <c r="D45" s="90">
        <v>0.6</v>
      </c>
      <c r="E45" s="55">
        <f>C45*B45</f>
        <v>2700</v>
      </c>
      <c r="F45" s="55">
        <f>D45*B45</f>
        <v>4050</v>
      </c>
      <c r="G45" s="55">
        <v>720</v>
      </c>
      <c r="H45" s="55">
        <v>1450</v>
      </c>
      <c r="I45" s="55">
        <f>F45-H45-L45</f>
        <v>2195</v>
      </c>
      <c r="J45" s="55">
        <f>E45-G45</f>
        <v>1980</v>
      </c>
      <c r="K45" s="90">
        <v>0.1</v>
      </c>
      <c r="L45" s="55">
        <f>K45*F45</f>
        <v>405</v>
      </c>
      <c r="M45" s="55" t="s">
        <v>3</v>
      </c>
      <c r="N45" s="55" t="e">
        <f>L45-M45</f>
        <v>#VALUE!</v>
      </c>
    </row>
    <row r="46" spans="1:14" x14ac:dyDescent="0.25">
      <c r="A46" s="66" t="s">
        <v>167</v>
      </c>
      <c r="B46" s="55">
        <f>J34</f>
        <v>5301.45</v>
      </c>
      <c r="C46" s="90">
        <v>0.9</v>
      </c>
      <c r="D46" s="90">
        <v>0.1</v>
      </c>
      <c r="E46" s="55">
        <f>C46*B46</f>
        <v>4771.3050000000003</v>
      </c>
      <c r="F46" s="55">
        <f>D46*B46</f>
        <v>530.14499999999998</v>
      </c>
      <c r="G46" s="55">
        <v>600</v>
      </c>
      <c r="H46" s="55">
        <v>12</v>
      </c>
      <c r="I46" s="55">
        <f>F46-H46-L46</f>
        <v>465.13049999999998</v>
      </c>
      <c r="J46" s="55">
        <f>E46-G46</f>
        <v>4171.3050000000003</v>
      </c>
      <c r="K46" s="90">
        <v>0.1</v>
      </c>
      <c r="L46" s="55">
        <f>K46*F46</f>
        <v>53.014499999999998</v>
      </c>
      <c r="M46" s="55" t="s">
        <v>3</v>
      </c>
      <c r="N46" s="55" t="e">
        <f>L46-M46</f>
        <v>#VALUE!</v>
      </c>
    </row>
    <row r="47" spans="1:14" x14ac:dyDescent="0.25">
      <c r="A47" s="55" t="s">
        <v>25</v>
      </c>
      <c r="B47" s="55">
        <f>J35</f>
        <v>827.99999999999989</v>
      </c>
      <c r="C47" s="90">
        <v>0.9</v>
      </c>
      <c r="D47" s="90">
        <v>0.1</v>
      </c>
      <c r="E47" s="55">
        <f>C47*B47</f>
        <v>745.19999999999993</v>
      </c>
      <c r="F47" s="55">
        <f>D47*B47</f>
        <v>82.8</v>
      </c>
      <c r="G47" s="55">
        <v>200</v>
      </c>
      <c r="H47" s="55">
        <v>0</v>
      </c>
      <c r="I47" s="55">
        <f>F47-H47-L47</f>
        <v>74.52</v>
      </c>
      <c r="J47" s="55">
        <f>E47-G47</f>
        <v>545.19999999999993</v>
      </c>
      <c r="K47" s="90">
        <v>0.1</v>
      </c>
      <c r="L47" s="55">
        <f>K47*F47</f>
        <v>8.2799999999999994</v>
      </c>
      <c r="M47" s="55" t="s">
        <v>3</v>
      </c>
      <c r="N47" s="55" t="e">
        <f>L47-M47</f>
        <v>#VALUE!</v>
      </c>
    </row>
    <row r="48" spans="1:14" x14ac:dyDescent="0.25">
      <c r="A48" s="55"/>
      <c r="B48" s="55"/>
      <c r="C48" s="90"/>
      <c r="D48" s="90"/>
      <c r="E48" s="55">
        <f>C48*B48</f>
        <v>0</v>
      </c>
      <c r="F48" s="55">
        <f>D48*B48</f>
        <v>0</v>
      </c>
      <c r="G48" s="55"/>
      <c r="H48" s="55"/>
      <c r="I48" s="55">
        <f>F48-H48</f>
        <v>0</v>
      </c>
      <c r="J48" s="55">
        <f>E48-G48</f>
        <v>0</v>
      </c>
      <c r="K48" s="90"/>
      <c r="L48" s="55">
        <f>K48*I48</f>
        <v>0</v>
      </c>
      <c r="M48" s="55">
        <f>I48-L48</f>
        <v>0</v>
      </c>
      <c r="N48" s="55"/>
    </row>
    <row r="49" spans="1:16" x14ac:dyDescent="0.25">
      <c r="M49" s="56" t="s">
        <v>3</v>
      </c>
    </row>
    <row r="51" spans="1:16" ht="13" x14ac:dyDescent="0.3">
      <c r="A51" s="61" t="s">
        <v>55</v>
      </c>
      <c r="B51" s="79" t="s">
        <v>3</v>
      </c>
      <c r="C51" s="101" t="s">
        <v>3</v>
      </c>
      <c r="D51" s="87" t="s">
        <v>56</v>
      </c>
      <c r="E51" s="56" t="s">
        <v>3</v>
      </c>
      <c r="N51" s="106"/>
      <c r="O51" s="46"/>
    </row>
    <row r="52" spans="1:16" ht="21" x14ac:dyDescent="0.25">
      <c r="A52" s="80" t="s">
        <v>30</v>
      </c>
      <c r="B52" s="80" t="s">
        <v>57</v>
      </c>
      <c r="C52" s="91" t="s">
        <v>58</v>
      </c>
      <c r="D52" s="91" t="s">
        <v>59</v>
      </c>
      <c r="E52" s="80" t="s">
        <v>60</v>
      </c>
      <c r="F52" s="80" t="s">
        <v>61</v>
      </c>
      <c r="G52" s="80" t="s">
        <v>62</v>
      </c>
      <c r="H52" s="80" t="s">
        <v>169</v>
      </c>
      <c r="I52" s="80" t="s">
        <v>64</v>
      </c>
      <c r="J52" s="80" t="s">
        <v>65</v>
      </c>
      <c r="K52" s="91" t="s">
        <v>66</v>
      </c>
      <c r="L52" s="80" t="s">
        <v>67</v>
      </c>
      <c r="M52" s="80" t="s">
        <v>68</v>
      </c>
      <c r="N52" s="80" t="s">
        <v>69</v>
      </c>
      <c r="O52" s="49" t="s">
        <v>70</v>
      </c>
      <c r="P52" s="49" t="s">
        <v>71</v>
      </c>
    </row>
    <row r="53" spans="1:16" x14ac:dyDescent="0.25">
      <c r="A53" s="81" t="s">
        <v>10</v>
      </c>
      <c r="B53" s="81" t="s">
        <v>3</v>
      </c>
      <c r="C53" s="92" t="s">
        <v>115</v>
      </c>
      <c r="D53" s="92" t="s">
        <v>115</v>
      </c>
      <c r="E53" s="81"/>
      <c r="F53" s="81"/>
      <c r="G53" s="81" t="s">
        <v>115</v>
      </c>
      <c r="H53" s="81" t="s">
        <v>120</v>
      </c>
      <c r="I53" s="81"/>
      <c r="J53" s="81"/>
      <c r="K53" s="92"/>
      <c r="L53" s="81" t="s">
        <v>170</v>
      </c>
      <c r="M53" s="81" t="s">
        <v>115</v>
      </c>
      <c r="N53" s="81"/>
      <c r="O53" s="50"/>
      <c r="P53" s="4"/>
    </row>
    <row r="54" spans="1:16" x14ac:dyDescent="0.25">
      <c r="A54" s="81" t="s">
        <v>25</v>
      </c>
      <c r="B54" s="81"/>
      <c r="C54" s="92"/>
      <c r="D54" s="92"/>
      <c r="E54" s="81"/>
      <c r="F54" s="81"/>
      <c r="G54" s="81"/>
      <c r="H54" s="81" t="s">
        <v>3</v>
      </c>
      <c r="I54" s="81"/>
      <c r="J54" s="81"/>
      <c r="K54" s="92"/>
      <c r="L54" s="81"/>
      <c r="M54" s="81"/>
      <c r="N54" s="81"/>
      <c r="O54" s="50"/>
      <c r="P54" s="4"/>
    </row>
    <row r="55" spans="1:16" x14ac:dyDescent="0.25">
      <c r="A55" s="81" t="s">
        <v>73</v>
      </c>
      <c r="B55" s="81"/>
      <c r="C55" s="92"/>
      <c r="D55" s="92"/>
      <c r="E55" s="81"/>
      <c r="F55" s="81"/>
      <c r="G55" s="81"/>
      <c r="H55" s="81"/>
      <c r="I55" s="81"/>
      <c r="J55" s="81"/>
      <c r="K55" s="92"/>
      <c r="L55" s="81"/>
      <c r="M55" s="81"/>
      <c r="N55" s="81"/>
      <c r="O55" s="50"/>
      <c r="P55" s="4"/>
    </row>
    <row r="58" spans="1:16" x14ac:dyDescent="0.25">
      <c r="A58" s="82" t="s">
        <v>74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6" x14ac:dyDescent="0.25">
      <c r="A59" s="82" t="s">
        <v>75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76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77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78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79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80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81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82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  <row r="67" spans="1:12" x14ac:dyDescent="0.25">
      <c r="A67" s="82" t="s">
        <v>83</v>
      </c>
      <c r="B67" s="82"/>
      <c r="C67" s="93"/>
      <c r="D67" s="93"/>
      <c r="E67" s="82"/>
      <c r="F67" s="82"/>
      <c r="G67" s="82"/>
      <c r="H67" s="82"/>
      <c r="I67" s="82"/>
      <c r="J67" s="82"/>
      <c r="K67" s="93"/>
      <c r="L67" s="82"/>
    </row>
    <row r="68" spans="1:12" x14ac:dyDescent="0.25">
      <c r="A68" s="82" t="s">
        <v>84</v>
      </c>
      <c r="B68" s="82"/>
      <c r="C68" s="93"/>
      <c r="D68" s="93"/>
      <c r="E68" s="82"/>
      <c r="F68" s="82"/>
      <c r="G68" s="82"/>
      <c r="H68" s="82"/>
      <c r="I68" s="82"/>
      <c r="J68" s="82"/>
      <c r="K68" s="93"/>
      <c r="L68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>&amp;A</oddHeader>
    <oddFooter>Page &amp;P</oddFooter>
  </headerFooter>
  <rowBreaks count="2" manualBreakCount="2">
    <brk id="30" max="65535" man="1"/>
    <brk id="39" max="6553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2:P70"/>
  <sheetViews>
    <sheetView topLeftCell="A38" zoomScale="75" workbookViewId="0">
      <selection activeCell="I48" sqref="I48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2" spans="1:11" ht="15.5" x14ac:dyDescent="0.35">
      <c r="D2" s="94" t="s">
        <v>0</v>
      </c>
      <c r="E2" s="57"/>
    </row>
    <row r="3" spans="1:11" ht="15.5" x14ac:dyDescent="0.35">
      <c r="D3" s="94" t="s">
        <v>1</v>
      </c>
      <c r="E3" s="57"/>
    </row>
    <row r="5" spans="1:11" ht="13" x14ac:dyDescent="0.3">
      <c r="A5" s="58" t="s">
        <v>2</v>
      </c>
      <c r="B5" s="59" t="s">
        <v>3</v>
      </c>
      <c r="C5" s="95" t="s">
        <v>171</v>
      </c>
      <c r="D5" s="95"/>
      <c r="E5" s="59"/>
      <c r="F5" s="58" t="s">
        <v>5</v>
      </c>
      <c r="G5" s="59" t="s">
        <v>6</v>
      </c>
      <c r="H5" s="59"/>
      <c r="I5" s="59"/>
      <c r="J5" s="59"/>
    </row>
    <row r="6" spans="1:11" x14ac:dyDescent="0.25">
      <c r="A6" s="59"/>
      <c r="B6" s="59"/>
      <c r="C6" s="95"/>
      <c r="D6" s="95"/>
      <c r="E6" s="59"/>
      <c r="F6" s="59"/>
      <c r="G6" s="59"/>
      <c r="H6" s="59"/>
      <c r="I6" s="59"/>
      <c r="J6" s="59"/>
    </row>
    <row r="7" spans="1:11" ht="13" x14ac:dyDescent="0.3">
      <c r="A7" s="58" t="s">
        <v>7</v>
      </c>
      <c r="B7" s="55"/>
      <c r="C7" s="95">
        <v>5246</v>
      </c>
      <c r="D7" s="95"/>
      <c r="E7" s="58" t="s">
        <v>8</v>
      </c>
      <c r="F7" s="59"/>
      <c r="G7" s="59"/>
      <c r="H7" s="55">
        <v>4239</v>
      </c>
      <c r="I7" s="59"/>
      <c r="J7" s="59"/>
    </row>
    <row r="9" spans="1:11" ht="14" x14ac:dyDescent="0.3">
      <c r="A9" s="60" t="s">
        <v>9</v>
      </c>
    </row>
    <row r="10" spans="1:11" ht="13.5" thickBot="1" x14ac:dyDescent="0.35">
      <c r="A10" s="61" t="s">
        <v>10</v>
      </c>
    </row>
    <row r="11" spans="1:11" ht="21.5" thickBot="1" x14ac:dyDescent="0.3">
      <c r="A11" s="62" t="s">
        <v>26</v>
      </c>
      <c r="B11" s="63" t="s">
        <v>13</v>
      </c>
      <c r="C11" s="120" t="s">
        <v>27</v>
      </c>
      <c r="D11" s="114" t="s">
        <v>14</v>
      </c>
      <c r="E11" s="63" t="s">
        <v>15</v>
      </c>
      <c r="F11" s="63" t="s">
        <v>16</v>
      </c>
      <c r="G11" s="63" t="s">
        <v>17</v>
      </c>
      <c r="H11" s="63" t="s">
        <v>18</v>
      </c>
      <c r="I11" s="63" t="s">
        <v>19</v>
      </c>
      <c r="J11" s="64" t="s">
        <v>20</v>
      </c>
      <c r="K11" s="107" t="s">
        <v>172</v>
      </c>
    </row>
    <row r="12" spans="1:11" x14ac:dyDescent="0.25">
      <c r="A12" s="71" t="s">
        <v>28</v>
      </c>
      <c r="B12" s="72"/>
      <c r="C12" s="15">
        <v>4043</v>
      </c>
      <c r="D12" s="21">
        <v>3.0000000000000001E-3</v>
      </c>
      <c r="E12" s="72">
        <f t="shared" ref="E12:E18" si="0">C12*D12</f>
        <v>12.129</v>
      </c>
      <c r="F12" s="72">
        <v>1</v>
      </c>
      <c r="G12" s="72">
        <f t="shared" ref="G12:G18" si="1">E12*F12</f>
        <v>12.129</v>
      </c>
      <c r="H12" s="72">
        <v>0.76</v>
      </c>
      <c r="I12" s="72">
        <v>120</v>
      </c>
      <c r="J12" s="73">
        <f t="shared" ref="J12:J18" si="2">G12*H12*I12</f>
        <v>1106.1648</v>
      </c>
      <c r="K12" s="93">
        <f>J12/120</f>
        <v>9.2180400000000002</v>
      </c>
    </row>
    <row r="13" spans="1:11" x14ac:dyDescent="0.25">
      <c r="A13" s="65" t="s">
        <v>22</v>
      </c>
      <c r="B13" s="66"/>
      <c r="C13" s="17">
        <v>185</v>
      </c>
      <c r="D13" s="22">
        <v>0.01</v>
      </c>
      <c r="E13" s="66">
        <f t="shared" si="0"/>
        <v>1.85</v>
      </c>
      <c r="F13" s="66">
        <v>1</v>
      </c>
      <c r="G13" s="66">
        <f t="shared" si="1"/>
        <v>1.85</v>
      </c>
      <c r="H13" s="66">
        <v>0.76</v>
      </c>
      <c r="I13" s="66">
        <v>120</v>
      </c>
      <c r="J13" s="67">
        <f t="shared" si="2"/>
        <v>168.72000000000003</v>
      </c>
      <c r="K13" s="93">
        <f>J13/120</f>
        <v>1.4060000000000001</v>
      </c>
    </row>
    <row r="14" spans="1:11" x14ac:dyDescent="0.25">
      <c r="A14" s="65" t="s">
        <v>23</v>
      </c>
      <c r="B14" s="66"/>
      <c r="C14" s="17"/>
      <c r="D14" s="22"/>
      <c r="E14" s="66">
        <f t="shared" si="0"/>
        <v>0</v>
      </c>
      <c r="F14" s="66"/>
      <c r="G14" s="66">
        <f t="shared" si="1"/>
        <v>0</v>
      </c>
      <c r="H14" s="66"/>
      <c r="I14" s="66"/>
      <c r="J14" s="67">
        <f t="shared" si="2"/>
        <v>0</v>
      </c>
      <c r="K14" s="93">
        <f>J14/120</f>
        <v>0</v>
      </c>
    </row>
    <row r="15" spans="1:11" x14ac:dyDescent="0.25">
      <c r="A15" s="65"/>
      <c r="B15" s="66"/>
      <c r="C15" s="17"/>
      <c r="D15" s="22"/>
      <c r="E15" s="66">
        <f t="shared" si="0"/>
        <v>0</v>
      </c>
      <c r="F15" s="66"/>
      <c r="G15" s="66">
        <f t="shared" si="1"/>
        <v>0</v>
      </c>
      <c r="H15" s="66"/>
      <c r="I15" s="66"/>
      <c r="J15" s="67">
        <f t="shared" si="2"/>
        <v>0</v>
      </c>
      <c r="K15" s="93">
        <f>J15/120</f>
        <v>0</v>
      </c>
    </row>
    <row r="16" spans="1:11" x14ac:dyDescent="0.25">
      <c r="A16" s="65"/>
      <c r="B16" s="66"/>
      <c r="C16" s="17"/>
      <c r="D16" s="22"/>
      <c r="E16" s="66">
        <f t="shared" si="0"/>
        <v>0</v>
      </c>
      <c r="F16" s="66"/>
      <c r="G16" s="66">
        <f t="shared" si="1"/>
        <v>0</v>
      </c>
      <c r="H16" s="66"/>
      <c r="I16" s="66"/>
      <c r="J16" s="67">
        <f t="shared" si="2"/>
        <v>0</v>
      </c>
      <c r="K16" s="93"/>
    </row>
    <row r="17" spans="1:11" x14ac:dyDescent="0.25">
      <c r="A17" s="65"/>
      <c r="B17" s="66"/>
      <c r="C17" s="17"/>
      <c r="D17" s="22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  <c r="K17" s="93"/>
    </row>
    <row r="18" spans="1:11" x14ac:dyDescent="0.25">
      <c r="A18" s="65"/>
      <c r="B18" s="66"/>
      <c r="C18" s="17"/>
      <c r="D18" s="22"/>
      <c r="E18" s="66">
        <f t="shared" si="0"/>
        <v>0</v>
      </c>
      <c r="F18" s="66"/>
      <c r="G18" s="66">
        <f t="shared" si="1"/>
        <v>0</v>
      </c>
      <c r="H18" s="66"/>
      <c r="I18" s="66"/>
      <c r="J18" s="67">
        <f t="shared" si="2"/>
        <v>0</v>
      </c>
      <c r="K18" s="93"/>
    </row>
    <row r="19" spans="1:11" ht="13" thickBot="1" x14ac:dyDescent="0.3">
      <c r="A19" s="68" t="s">
        <v>24</v>
      </c>
      <c r="B19" s="69">
        <f>SUM(B12:B18)</f>
        <v>0</v>
      </c>
      <c r="C19" s="19">
        <f>SUM(C12:C18)</f>
        <v>4228</v>
      </c>
      <c r="D19" s="23"/>
      <c r="E19" s="69">
        <f>SUM(E12:E18)</f>
        <v>13.978999999999999</v>
      </c>
      <c r="F19" s="69"/>
      <c r="G19" s="69">
        <f>SUM(G12:G18)</f>
        <v>13.978999999999999</v>
      </c>
      <c r="H19" s="69"/>
      <c r="I19" s="69"/>
      <c r="J19" s="70">
        <f>SUM(J12:J18)</f>
        <v>1274.8848</v>
      </c>
      <c r="K19" s="93">
        <f>SUM(K12:K18)</f>
        <v>10.624040000000001</v>
      </c>
    </row>
    <row r="20" spans="1:11" x14ac:dyDescent="0.25">
      <c r="C20" s="121"/>
      <c r="D20" s="115"/>
    </row>
    <row r="21" spans="1:11" ht="13.5" thickBot="1" x14ac:dyDescent="0.35">
      <c r="A21" s="61" t="s">
        <v>25</v>
      </c>
      <c r="C21" s="121"/>
      <c r="D21" s="115"/>
    </row>
    <row r="22" spans="1:11" ht="21.5" thickBot="1" x14ac:dyDescent="0.3">
      <c r="A22" s="62" t="s">
        <v>26</v>
      </c>
      <c r="B22" s="63" t="s">
        <v>13</v>
      </c>
      <c r="C22" s="120" t="s">
        <v>27</v>
      </c>
      <c r="D22" s="114" t="s">
        <v>14</v>
      </c>
      <c r="E22" s="63" t="s">
        <v>15</v>
      </c>
      <c r="F22" s="63" t="s">
        <v>16</v>
      </c>
      <c r="G22" s="63" t="s">
        <v>17</v>
      </c>
      <c r="H22" s="63" t="s">
        <v>18</v>
      </c>
      <c r="I22" s="63" t="s">
        <v>19</v>
      </c>
      <c r="J22" s="64" t="s">
        <v>20</v>
      </c>
      <c r="K22" s="107" t="s">
        <v>86</v>
      </c>
    </row>
    <row r="23" spans="1:11" x14ac:dyDescent="0.25">
      <c r="A23" s="71" t="s">
        <v>28</v>
      </c>
      <c r="B23" s="72"/>
      <c r="C23" s="15">
        <v>4043</v>
      </c>
      <c r="D23" s="21">
        <v>3.0000000000000001E-3</v>
      </c>
      <c r="E23" s="72">
        <f t="shared" ref="E23:E29" si="3">C23*D23</f>
        <v>12.129</v>
      </c>
      <c r="F23" s="72">
        <v>1</v>
      </c>
      <c r="G23" s="72">
        <f t="shared" ref="G23:G29" si="4">E23*F23</f>
        <v>12.129</v>
      </c>
      <c r="H23" s="72">
        <v>0.5</v>
      </c>
      <c r="I23" s="72">
        <v>60</v>
      </c>
      <c r="J23" s="73">
        <f t="shared" ref="J23:J29" si="5">G23*H23*I23</f>
        <v>363.87</v>
      </c>
      <c r="K23" s="93">
        <f>J23/120</f>
        <v>3.0322499999999999</v>
      </c>
    </row>
    <row r="24" spans="1:11" x14ac:dyDescent="0.25">
      <c r="A24" s="65" t="s">
        <v>22</v>
      </c>
      <c r="B24" s="66"/>
      <c r="C24" s="17">
        <v>185</v>
      </c>
      <c r="D24" s="22">
        <v>5.0000000000000001E-3</v>
      </c>
      <c r="E24" s="66">
        <f t="shared" si="3"/>
        <v>0.92500000000000004</v>
      </c>
      <c r="F24" s="66">
        <v>1</v>
      </c>
      <c r="G24" s="66">
        <f t="shared" si="4"/>
        <v>0.92500000000000004</v>
      </c>
      <c r="H24" s="66">
        <v>0.5</v>
      </c>
      <c r="I24" s="66">
        <v>60</v>
      </c>
      <c r="J24" s="67">
        <f t="shared" si="5"/>
        <v>27.75</v>
      </c>
      <c r="K24" s="93">
        <f>J24/120</f>
        <v>0.23125000000000001</v>
      </c>
    </row>
    <row r="25" spans="1:11" x14ac:dyDescent="0.25">
      <c r="A25" s="65" t="s">
        <v>23</v>
      </c>
      <c r="B25" s="66"/>
      <c r="C25" s="17"/>
      <c r="D25" s="22"/>
      <c r="E25" s="66">
        <f t="shared" si="3"/>
        <v>0</v>
      </c>
      <c r="F25" s="66"/>
      <c r="G25" s="66">
        <f t="shared" si="4"/>
        <v>0</v>
      </c>
      <c r="H25" s="66"/>
      <c r="I25" s="66"/>
      <c r="J25" s="67">
        <f t="shared" si="5"/>
        <v>0</v>
      </c>
      <c r="K25" s="93">
        <f>J25/120</f>
        <v>0</v>
      </c>
    </row>
    <row r="26" spans="1:11" x14ac:dyDescent="0.25">
      <c r="A26" s="65"/>
      <c r="B26" s="66"/>
      <c r="C26" s="17"/>
      <c r="D26" s="22"/>
      <c r="E26" s="66">
        <f t="shared" si="3"/>
        <v>0</v>
      </c>
      <c r="F26" s="66"/>
      <c r="G26" s="66">
        <f t="shared" si="4"/>
        <v>0</v>
      </c>
      <c r="H26" s="66"/>
      <c r="I26" s="66"/>
      <c r="J26" s="67">
        <f t="shared" si="5"/>
        <v>0</v>
      </c>
      <c r="K26" s="93">
        <f>J26/120</f>
        <v>0</v>
      </c>
    </row>
    <row r="27" spans="1:11" x14ac:dyDescent="0.25">
      <c r="A27" s="65"/>
      <c r="B27" s="66"/>
      <c r="C27" s="17"/>
      <c r="D27" s="22"/>
      <c r="E27" s="66">
        <f t="shared" si="3"/>
        <v>0</v>
      </c>
      <c r="F27" s="66"/>
      <c r="G27" s="66">
        <f t="shared" si="4"/>
        <v>0</v>
      </c>
      <c r="H27" s="66"/>
      <c r="I27" s="66"/>
      <c r="J27" s="67">
        <f t="shared" si="5"/>
        <v>0</v>
      </c>
      <c r="K27" s="93"/>
    </row>
    <row r="28" spans="1:11" x14ac:dyDescent="0.25">
      <c r="A28" s="65"/>
      <c r="B28" s="66"/>
      <c r="C28" s="17"/>
      <c r="D28" s="22"/>
      <c r="E28" s="66">
        <f t="shared" si="3"/>
        <v>0</v>
      </c>
      <c r="F28" s="66"/>
      <c r="G28" s="66">
        <f t="shared" si="4"/>
        <v>0</v>
      </c>
      <c r="H28" s="66"/>
      <c r="I28" s="66"/>
      <c r="J28" s="67">
        <f t="shared" si="5"/>
        <v>0</v>
      </c>
      <c r="K28" s="93"/>
    </row>
    <row r="29" spans="1:11" x14ac:dyDescent="0.25">
      <c r="A29" s="65"/>
      <c r="B29" s="66"/>
      <c r="C29" s="17"/>
      <c r="D29" s="22"/>
      <c r="E29" s="66">
        <f t="shared" si="3"/>
        <v>0</v>
      </c>
      <c r="F29" s="66"/>
      <c r="G29" s="66">
        <f t="shared" si="4"/>
        <v>0</v>
      </c>
      <c r="H29" s="66"/>
      <c r="I29" s="66"/>
      <c r="J29" s="67">
        <f t="shared" si="5"/>
        <v>0</v>
      </c>
      <c r="K29" s="93"/>
    </row>
    <row r="30" spans="1:11" ht="13" thickBot="1" x14ac:dyDescent="0.3">
      <c r="A30" s="68" t="s">
        <v>24</v>
      </c>
      <c r="B30" s="69">
        <f>SUM(B23:B29)</f>
        <v>0</v>
      </c>
      <c r="C30" s="19">
        <f>SUM(C23:C29)</f>
        <v>4228</v>
      </c>
      <c r="D30" s="23"/>
      <c r="E30" s="69">
        <f>SUM(E23:E29)</f>
        <v>13.054</v>
      </c>
      <c r="F30" s="69"/>
      <c r="G30" s="69">
        <f>SUM(G23:G29)</f>
        <v>13.054</v>
      </c>
      <c r="H30" s="69"/>
      <c r="I30" s="69"/>
      <c r="J30" s="70">
        <f>SUM(J23:J29)</f>
        <v>391.62</v>
      </c>
      <c r="K30" s="93">
        <f>SUM(K23:K29)</f>
        <v>3.2635000000000001</v>
      </c>
    </row>
    <row r="31" spans="1:11" x14ac:dyDescent="0.25">
      <c r="C31" s="121"/>
      <c r="D31" s="121"/>
    </row>
    <row r="32" spans="1:11" ht="14.5" thickBot="1" x14ac:dyDescent="0.35">
      <c r="A32" s="60" t="s">
        <v>29</v>
      </c>
      <c r="C32" s="121"/>
      <c r="D32" s="121"/>
    </row>
    <row r="33" spans="1:16" ht="32" thickBot="1" x14ac:dyDescent="0.3">
      <c r="A33" s="62" t="s">
        <v>30</v>
      </c>
      <c r="B33" s="63" t="s">
        <v>20</v>
      </c>
      <c r="C33" s="120" t="s">
        <v>31</v>
      </c>
      <c r="D33" s="120" t="s">
        <v>32</v>
      </c>
      <c r="E33" s="63" t="s">
        <v>33</v>
      </c>
      <c r="F33" s="63" t="s">
        <v>34</v>
      </c>
      <c r="G33" s="63" t="s">
        <v>35</v>
      </c>
      <c r="H33" s="63" t="s">
        <v>36</v>
      </c>
      <c r="I33" s="63" t="s">
        <v>37</v>
      </c>
      <c r="J33" s="64" t="s">
        <v>38</v>
      </c>
    </row>
    <row r="34" spans="1:16" x14ac:dyDescent="0.25">
      <c r="A34" s="71" t="s">
        <v>10</v>
      </c>
      <c r="B34" s="72">
        <f>J19</f>
        <v>1274.8848</v>
      </c>
      <c r="C34" s="15">
        <v>1</v>
      </c>
      <c r="D34" s="15">
        <v>1</v>
      </c>
      <c r="E34" s="72">
        <v>1</v>
      </c>
      <c r="F34" s="72">
        <v>1</v>
      </c>
      <c r="G34" s="72">
        <v>1</v>
      </c>
      <c r="H34" s="72">
        <v>1</v>
      </c>
      <c r="I34" s="72">
        <v>1</v>
      </c>
      <c r="J34" s="73">
        <f>B34*C34*D34*E34*F34*G34*H34*I34</f>
        <v>1274.8848</v>
      </c>
    </row>
    <row r="35" spans="1:16" ht="13" thickBot="1" x14ac:dyDescent="0.3">
      <c r="A35" s="68" t="s">
        <v>25</v>
      </c>
      <c r="B35" s="69">
        <f>J30</f>
        <v>391.62</v>
      </c>
      <c r="C35" s="19">
        <v>1</v>
      </c>
      <c r="D35" s="19">
        <v>1</v>
      </c>
      <c r="E35" s="69">
        <v>1</v>
      </c>
      <c r="F35" s="69">
        <v>1</v>
      </c>
      <c r="G35" s="69">
        <v>1</v>
      </c>
      <c r="H35" s="69">
        <v>1</v>
      </c>
      <c r="I35" s="69">
        <v>1</v>
      </c>
      <c r="J35" s="70">
        <f>B35*C35*D35*E35*F35*G35*H35*I35</f>
        <v>391.62</v>
      </c>
    </row>
    <row r="36" spans="1:16" ht="13" thickBot="1" x14ac:dyDescent="0.3">
      <c r="A36" s="74" t="s">
        <v>39</v>
      </c>
      <c r="B36" s="75"/>
      <c r="C36" s="124"/>
      <c r="D36" s="124"/>
      <c r="E36" s="75"/>
      <c r="F36" s="75"/>
      <c r="G36" s="75"/>
      <c r="H36" s="75"/>
      <c r="I36" s="75"/>
      <c r="J36" s="76">
        <f>SUM(J34:J35)</f>
        <v>1666.5048000000002</v>
      </c>
    </row>
    <row r="41" spans="1:16" ht="15.5" x14ac:dyDescent="0.35">
      <c r="E41" s="57" t="s">
        <v>40</v>
      </c>
      <c r="F41" s="61"/>
    </row>
    <row r="43" spans="1:16" ht="13" x14ac:dyDescent="0.3">
      <c r="A43" s="61" t="s">
        <v>41</v>
      </c>
      <c r="C43" s="95" t="s">
        <v>171</v>
      </c>
      <c r="G43" s="61" t="s">
        <v>42</v>
      </c>
      <c r="H43" s="56" t="s">
        <v>6</v>
      </c>
    </row>
    <row r="46" spans="1:16" ht="42" x14ac:dyDescent="0.25">
      <c r="A46" s="77" t="s">
        <v>43</v>
      </c>
      <c r="B46" s="77" t="s">
        <v>38</v>
      </c>
      <c r="C46" s="89" t="s">
        <v>44</v>
      </c>
      <c r="D46" s="89" t="s">
        <v>45</v>
      </c>
      <c r="E46" s="77" t="s">
        <v>101</v>
      </c>
      <c r="F46" s="77" t="s">
        <v>122</v>
      </c>
      <c r="G46" s="78" t="s">
        <v>48</v>
      </c>
      <c r="H46" s="77" t="s">
        <v>49</v>
      </c>
      <c r="I46" s="77" t="s">
        <v>50</v>
      </c>
      <c r="J46" s="77" t="s">
        <v>46</v>
      </c>
      <c r="K46" s="89" t="s">
        <v>51</v>
      </c>
      <c r="L46" s="77" t="s">
        <v>212</v>
      </c>
      <c r="M46" s="77" t="s">
        <v>210</v>
      </c>
      <c r="N46" s="77" t="s">
        <v>213</v>
      </c>
      <c r="O46" s="46"/>
      <c r="P46" s="46"/>
    </row>
    <row r="47" spans="1:16" x14ac:dyDescent="0.25">
      <c r="A47" s="55" t="s">
        <v>10</v>
      </c>
      <c r="B47" s="55">
        <f>J34</f>
        <v>1274.8848</v>
      </c>
      <c r="C47" s="90">
        <v>0.85</v>
      </c>
      <c r="D47" s="90">
        <v>0.15</v>
      </c>
      <c r="E47" s="55">
        <f>C47*B47</f>
        <v>1083.6520800000001</v>
      </c>
      <c r="F47" s="55">
        <f>D47*B47</f>
        <v>191.23272</v>
      </c>
      <c r="G47" s="55">
        <v>800</v>
      </c>
      <c r="H47" s="55">
        <v>195</v>
      </c>
      <c r="I47" s="55">
        <f>F47-H47-L47</f>
        <v>-22.890552</v>
      </c>
      <c r="J47" s="55">
        <f>E47-G47</f>
        <v>283.65208000000007</v>
      </c>
      <c r="K47" s="90">
        <v>0.1</v>
      </c>
      <c r="L47" s="55">
        <f>K47*F47</f>
        <v>19.123272</v>
      </c>
      <c r="M47" s="55" t="s">
        <v>3</v>
      </c>
      <c r="N47" s="55" t="e">
        <f>L47-M47</f>
        <v>#VALUE!</v>
      </c>
    </row>
    <row r="48" spans="1:16" x14ac:dyDescent="0.25">
      <c r="A48" s="55" t="s">
        <v>25</v>
      </c>
      <c r="B48" s="55">
        <f>J35</f>
        <v>391.62</v>
      </c>
      <c r="C48" s="90">
        <v>0.85</v>
      </c>
      <c r="D48" s="90">
        <v>0.15</v>
      </c>
      <c r="E48" s="55">
        <f>C48*B48</f>
        <v>332.87700000000001</v>
      </c>
      <c r="F48" s="55">
        <f>D48*B48</f>
        <v>58.742999999999995</v>
      </c>
      <c r="G48" s="55">
        <v>400</v>
      </c>
      <c r="H48" s="55">
        <v>100</v>
      </c>
      <c r="I48" s="55">
        <f>F48-H48-L48</f>
        <v>-41.257000000000005</v>
      </c>
      <c r="J48" s="55">
        <f>E48-G48</f>
        <v>-67.12299999999999</v>
      </c>
      <c r="K48" s="90">
        <v>0</v>
      </c>
      <c r="L48" s="55">
        <f>K48*F48</f>
        <v>0</v>
      </c>
      <c r="M48" s="55" t="s">
        <v>3</v>
      </c>
      <c r="N48" s="55" t="e">
        <f>L48-M48</f>
        <v>#VALUE!</v>
      </c>
    </row>
    <row r="49" spans="1:16" x14ac:dyDescent="0.25">
      <c r="A49" s="55" t="s">
        <v>54</v>
      </c>
      <c r="B49" s="55" t="s">
        <v>3</v>
      </c>
      <c r="C49" s="90" t="s">
        <v>3</v>
      </c>
      <c r="D49" s="90" t="s">
        <v>3</v>
      </c>
      <c r="E49" s="55"/>
      <c r="F49" s="55"/>
      <c r="G49" s="55" t="s">
        <v>3</v>
      </c>
      <c r="H49" s="55" t="s">
        <v>3</v>
      </c>
      <c r="I49" s="55"/>
      <c r="J49" s="55"/>
      <c r="K49" s="90" t="s">
        <v>3</v>
      </c>
      <c r="L49" s="55"/>
      <c r="M49" s="55" t="s">
        <v>3</v>
      </c>
      <c r="N49" s="55" t="e">
        <f>L49-M49</f>
        <v>#VALUE!</v>
      </c>
    </row>
    <row r="50" spans="1:16" x14ac:dyDescent="0.25">
      <c r="A50" s="55"/>
      <c r="B50" s="55"/>
      <c r="C50" s="90"/>
      <c r="D50" s="90"/>
      <c r="E50" s="55">
        <f>C50*B50</f>
        <v>0</v>
      </c>
      <c r="F50" s="55">
        <f>D50*B50</f>
        <v>0</v>
      </c>
      <c r="G50" s="55"/>
      <c r="H50" s="55"/>
      <c r="I50" s="55">
        <f>F50-H50</f>
        <v>0</v>
      </c>
      <c r="J50" s="55">
        <f>E50-G50</f>
        <v>0</v>
      </c>
      <c r="K50" s="90"/>
      <c r="L50" s="55">
        <f>K50*I50</f>
        <v>0</v>
      </c>
      <c r="M50" s="55" t="s">
        <v>3</v>
      </c>
      <c r="N50" s="55"/>
    </row>
    <row r="53" spans="1:16" ht="13" x14ac:dyDescent="0.3">
      <c r="A53" s="61" t="s">
        <v>55</v>
      </c>
      <c r="B53" s="79" t="s">
        <v>3</v>
      </c>
      <c r="C53" s="101" t="s">
        <v>3</v>
      </c>
      <c r="D53" s="87" t="s">
        <v>56</v>
      </c>
      <c r="E53" s="56" t="s">
        <v>3</v>
      </c>
    </row>
    <row r="54" spans="1:16" ht="21" x14ac:dyDescent="0.25">
      <c r="A54" s="80" t="s">
        <v>30</v>
      </c>
      <c r="B54" s="80" t="s">
        <v>57</v>
      </c>
      <c r="C54" s="91" t="s">
        <v>58</v>
      </c>
      <c r="D54" s="91" t="s">
        <v>59</v>
      </c>
      <c r="E54" s="80" t="s">
        <v>60</v>
      </c>
      <c r="F54" s="80" t="s">
        <v>61</v>
      </c>
      <c r="G54" s="80" t="s">
        <v>62</v>
      </c>
      <c r="H54" s="80" t="s">
        <v>63</v>
      </c>
      <c r="I54" s="80" t="s">
        <v>64</v>
      </c>
      <c r="J54" s="80" t="s">
        <v>65</v>
      </c>
      <c r="K54" s="91" t="s">
        <v>66</v>
      </c>
      <c r="L54" s="80" t="s">
        <v>67</v>
      </c>
      <c r="M54" s="80" t="s">
        <v>68</v>
      </c>
      <c r="N54" s="80" t="s">
        <v>69</v>
      </c>
      <c r="O54" s="49" t="s">
        <v>70</v>
      </c>
      <c r="P54" s="49" t="s">
        <v>71</v>
      </c>
    </row>
    <row r="55" spans="1:16" x14ac:dyDescent="0.25">
      <c r="A55" s="81" t="s">
        <v>10</v>
      </c>
      <c r="B55" s="81"/>
      <c r="C55" s="92"/>
      <c r="D55" s="92"/>
      <c r="E55" s="81"/>
      <c r="F55" s="81"/>
      <c r="G55" s="81"/>
      <c r="H55" s="81"/>
      <c r="I55" s="81"/>
      <c r="J55" s="81"/>
      <c r="K55" s="92"/>
      <c r="L55" s="81"/>
      <c r="M55" s="81"/>
      <c r="N55" s="81" t="s">
        <v>3</v>
      </c>
      <c r="O55" s="50"/>
      <c r="P55" s="4" t="s">
        <v>116</v>
      </c>
    </row>
    <row r="56" spans="1:16" x14ac:dyDescent="0.25">
      <c r="A56" s="81" t="s">
        <v>72</v>
      </c>
      <c r="B56" s="81"/>
      <c r="C56" s="92"/>
      <c r="D56" s="92"/>
      <c r="E56" s="81"/>
      <c r="F56" s="81"/>
      <c r="G56" s="81"/>
      <c r="H56" s="81"/>
      <c r="I56" s="81"/>
      <c r="J56" s="81"/>
      <c r="K56" s="92"/>
      <c r="L56" s="81"/>
      <c r="M56" s="81"/>
      <c r="N56" s="81"/>
      <c r="O56" s="50"/>
      <c r="P56" s="4"/>
    </row>
    <row r="57" spans="1:16" x14ac:dyDescent="0.25">
      <c r="A57" s="81" t="s">
        <v>73</v>
      </c>
      <c r="B57" s="81"/>
      <c r="C57" s="92"/>
      <c r="D57" s="92"/>
      <c r="E57" s="81"/>
      <c r="F57" s="81"/>
      <c r="G57" s="81"/>
      <c r="H57" s="81"/>
      <c r="I57" s="81"/>
      <c r="J57" s="81"/>
      <c r="K57" s="92"/>
      <c r="L57" s="81"/>
      <c r="M57" s="81"/>
      <c r="N57" s="81"/>
      <c r="O57" s="50"/>
      <c r="P57" s="4"/>
    </row>
    <row r="59" spans="1:16" x14ac:dyDescent="0.25">
      <c r="K59" s="87" t="s">
        <v>173</v>
      </c>
    </row>
    <row r="60" spans="1:16" x14ac:dyDescent="0.25">
      <c r="A60" s="82" t="s">
        <v>74</v>
      </c>
      <c r="B60" s="82"/>
      <c r="C60" s="93"/>
      <c r="D60" s="93"/>
      <c r="E60" s="82"/>
      <c r="F60" s="82"/>
      <c r="G60" s="82"/>
      <c r="H60" s="82"/>
      <c r="I60" s="82"/>
      <c r="J60" s="82"/>
      <c r="K60" s="93" t="s">
        <v>174</v>
      </c>
      <c r="L60" s="82"/>
    </row>
    <row r="61" spans="1:16" x14ac:dyDescent="0.25">
      <c r="A61" s="82" t="s">
        <v>75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76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77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78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79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80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  <row r="67" spans="1:12" x14ac:dyDescent="0.25">
      <c r="A67" s="82" t="s">
        <v>81</v>
      </c>
      <c r="B67" s="82"/>
      <c r="C67" s="93"/>
      <c r="D67" s="93"/>
      <c r="E67" s="82"/>
      <c r="F67" s="82"/>
      <c r="G67" s="82"/>
      <c r="H67" s="82"/>
      <c r="I67" s="82"/>
      <c r="J67" s="82"/>
      <c r="K67" s="93"/>
      <c r="L67" s="82"/>
    </row>
    <row r="68" spans="1:12" x14ac:dyDescent="0.25">
      <c r="A68" s="82" t="s">
        <v>82</v>
      </c>
      <c r="B68" s="82"/>
      <c r="C68" s="93"/>
      <c r="D68" s="93"/>
      <c r="E68" s="82"/>
      <c r="F68" s="82"/>
      <c r="G68" s="82"/>
      <c r="H68" s="82"/>
      <c r="I68" s="82"/>
      <c r="J68" s="82"/>
      <c r="K68" s="93"/>
      <c r="L68" s="82"/>
    </row>
    <row r="69" spans="1:12" x14ac:dyDescent="0.25">
      <c r="A69" s="82" t="s">
        <v>83</v>
      </c>
      <c r="B69" s="82"/>
      <c r="C69" s="93"/>
      <c r="D69" s="93"/>
      <c r="E69" s="82"/>
      <c r="F69" s="82"/>
      <c r="G69" s="82"/>
      <c r="H69" s="82"/>
      <c r="I69" s="82"/>
      <c r="J69" s="82"/>
      <c r="K69" s="93"/>
      <c r="L69" s="82"/>
    </row>
    <row r="70" spans="1:12" x14ac:dyDescent="0.25">
      <c r="A70" s="82" t="s">
        <v>84</v>
      </c>
      <c r="B70" s="82"/>
      <c r="C70" s="93"/>
      <c r="D70" s="93"/>
      <c r="E70" s="82"/>
      <c r="F70" s="82"/>
      <c r="G70" s="82"/>
      <c r="H70" s="82"/>
      <c r="I70" s="82"/>
      <c r="J70" s="82"/>
      <c r="K70" s="93"/>
      <c r="L70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>&amp;A</oddHeader>
    <oddFooter>Page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2:P70"/>
  <sheetViews>
    <sheetView topLeftCell="A38" zoomScale="75" workbookViewId="0">
      <selection activeCell="H49" sqref="H49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2" spans="1:11" ht="15.5" x14ac:dyDescent="0.35">
      <c r="D2" s="94" t="s">
        <v>0</v>
      </c>
      <c r="E2" s="57"/>
    </row>
    <row r="3" spans="1:11" ht="15.5" x14ac:dyDescent="0.35">
      <c r="D3" s="94" t="s">
        <v>1</v>
      </c>
      <c r="E3" s="57"/>
    </row>
    <row r="5" spans="1:11" ht="13" x14ac:dyDescent="0.3">
      <c r="A5" s="58" t="s">
        <v>2</v>
      </c>
      <c r="B5" s="59" t="s">
        <v>3</v>
      </c>
      <c r="C5" s="95" t="s">
        <v>175</v>
      </c>
      <c r="D5" s="95"/>
      <c r="E5" s="59"/>
      <c r="F5" s="58" t="s">
        <v>5</v>
      </c>
      <c r="G5" s="59" t="s">
        <v>6</v>
      </c>
      <c r="H5" s="59"/>
      <c r="I5" s="59"/>
      <c r="J5" s="59"/>
    </row>
    <row r="6" spans="1:11" x14ac:dyDescent="0.25">
      <c r="A6" s="59"/>
      <c r="B6" s="59"/>
      <c r="C6" s="95"/>
      <c r="D6" s="95"/>
      <c r="E6" s="59"/>
      <c r="F6" s="59"/>
      <c r="G6" s="59"/>
      <c r="H6" s="59"/>
      <c r="I6" s="59"/>
      <c r="J6" s="59"/>
    </row>
    <row r="7" spans="1:11" ht="13" x14ac:dyDescent="0.3">
      <c r="A7" s="58" t="s">
        <v>7</v>
      </c>
      <c r="B7" s="55"/>
      <c r="C7" s="95">
        <v>5688</v>
      </c>
      <c r="D7" s="95"/>
      <c r="E7" s="58" t="s">
        <v>8</v>
      </c>
      <c r="F7" s="59"/>
      <c r="G7" s="59"/>
      <c r="H7" s="55">
        <v>3044</v>
      </c>
      <c r="I7" s="59"/>
      <c r="J7" s="59"/>
    </row>
    <row r="9" spans="1:11" ht="14" x14ac:dyDescent="0.3">
      <c r="A9" s="60" t="s">
        <v>9</v>
      </c>
    </row>
    <row r="10" spans="1:11" ht="13.5" thickBot="1" x14ac:dyDescent="0.35">
      <c r="A10" s="61" t="s">
        <v>10</v>
      </c>
    </row>
    <row r="11" spans="1:11" ht="21.5" thickBot="1" x14ac:dyDescent="0.3">
      <c r="A11" s="62" t="s">
        <v>26</v>
      </c>
      <c r="B11" s="63" t="s">
        <v>13</v>
      </c>
      <c r="C11" s="120" t="s">
        <v>27</v>
      </c>
      <c r="D11" s="114" t="s">
        <v>14</v>
      </c>
      <c r="E11" s="63" t="s">
        <v>15</v>
      </c>
      <c r="F11" s="63" t="s">
        <v>16</v>
      </c>
      <c r="G11" s="63" t="s">
        <v>17</v>
      </c>
      <c r="H11" s="63" t="s">
        <v>18</v>
      </c>
      <c r="I11" s="63" t="s">
        <v>19</v>
      </c>
      <c r="J11" s="64" t="s">
        <v>20</v>
      </c>
      <c r="K11" s="107" t="s">
        <v>86</v>
      </c>
    </row>
    <row r="12" spans="1:11" x14ac:dyDescent="0.25">
      <c r="A12" s="71" t="s">
        <v>28</v>
      </c>
      <c r="B12" s="72"/>
      <c r="C12" s="15">
        <v>1540</v>
      </c>
      <c r="D12" s="21">
        <v>2E-3</v>
      </c>
      <c r="E12" s="72">
        <f t="shared" ref="E12:E18" si="0">C12*D12</f>
        <v>3.08</v>
      </c>
      <c r="F12" s="72">
        <v>1.25</v>
      </c>
      <c r="G12" s="72">
        <f t="shared" ref="G12:G18" si="1">E12*F12</f>
        <v>3.85</v>
      </c>
      <c r="H12" s="72">
        <v>0.76</v>
      </c>
      <c r="I12" s="72">
        <v>120</v>
      </c>
      <c r="J12" s="73">
        <f t="shared" ref="J12:J18" si="2">G12*H12*I12</f>
        <v>351.12</v>
      </c>
      <c r="K12" s="93">
        <f>J12/120</f>
        <v>2.9260000000000002</v>
      </c>
    </row>
    <row r="13" spans="1:11" x14ac:dyDescent="0.25">
      <c r="A13" s="65" t="s">
        <v>22</v>
      </c>
      <c r="B13" s="66"/>
      <c r="C13" s="17">
        <v>111</v>
      </c>
      <c r="D13" s="22">
        <v>5.0000000000000001E-3</v>
      </c>
      <c r="E13" s="66">
        <f t="shared" si="0"/>
        <v>0.55500000000000005</v>
      </c>
      <c r="F13" s="66">
        <v>1.75</v>
      </c>
      <c r="G13" s="66">
        <f t="shared" si="1"/>
        <v>0.97125000000000006</v>
      </c>
      <c r="H13" s="66">
        <v>0.76</v>
      </c>
      <c r="I13" s="66">
        <v>120</v>
      </c>
      <c r="J13" s="67">
        <f t="shared" si="2"/>
        <v>88.578000000000003</v>
      </c>
      <c r="K13" s="93">
        <f>J13/120</f>
        <v>0.73814999999999997</v>
      </c>
    </row>
    <row r="14" spans="1:11" x14ac:dyDescent="0.25">
      <c r="A14" s="65" t="s">
        <v>23</v>
      </c>
      <c r="B14" s="66"/>
      <c r="C14" s="17">
        <v>216</v>
      </c>
      <c r="D14" s="22">
        <v>8.0000000000000002E-3</v>
      </c>
      <c r="E14" s="66">
        <f t="shared" si="0"/>
        <v>1.728</v>
      </c>
      <c r="F14" s="66">
        <v>2</v>
      </c>
      <c r="G14" s="66">
        <f t="shared" si="1"/>
        <v>3.456</v>
      </c>
      <c r="H14" s="66">
        <v>0.76</v>
      </c>
      <c r="I14" s="66">
        <v>120</v>
      </c>
      <c r="J14" s="67">
        <f t="shared" si="2"/>
        <v>315.18720000000002</v>
      </c>
      <c r="K14" s="93">
        <f>J14/120</f>
        <v>2.62656</v>
      </c>
    </row>
    <row r="15" spans="1:11" x14ac:dyDescent="0.25">
      <c r="A15" s="65" t="s">
        <v>176</v>
      </c>
      <c r="B15" s="66"/>
      <c r="C15" s="17">
        <v>1076</v>
      </c>
      <c r="D15" s="22">
        <v>4.0000000000000001E-3</v>
      </c>
      <c r="E15" s="66">
        <f t="shared" si="0"/>
        <v>4.3040000000000003</v>
      </c>
      <c r="F15" s="66">
        <v>1.25</v>
      </c>
      <c r="G15" s="66">
        <f t="shared" si="1"/>
        <v>5.3800000000000008</v>
      </c>
      <c r="H15" s="66">
        <v>0.76</v>
      </c>
      <c r="I15" s="66">
        <v>120</v>
      </c>
      <c r="J15" s="67">
        <f t="shared" si="2"/>
        <v>490.65600000000012</v>
      </c>
      <c r="K15" s="93">
        <f>J15/120</f>
        <v>4.0888000000000009</v>
      </c>
    </row>
    <row r="16" spans="1:11" x14ac:dyDescent="0.25">
      <c r="A16" s="65" t="s">
        <v>23</v>
      </c>
      <c r="B16" s="66"/>
      <c r="C16" s="17">
        <v>100</v>
      </c>
      <c r="D16" s="22">
        <v>0.05</v>
      </c>
      <c r="E16" s="66">
        <f t="shared" si="0"/>
        <v>5</v>
      </c>
      <c r="F16" s="66">
        <v>2</v>
      </c>
      <c r="G16" s="66">
        <f t="shared" si="1"/>
        <v>10</v>
      </c>
      <c r="H16" s="66">
        <v>0.76</v>
      </c>
      <c r="I16" s="66">
        <v>120</v>
      </c>
      <c r="J16" s="67">
        <f t="shared" si="2"/>
        <v>912</v>
      </c>
      <c r="K16" s="93"/>
    </row>
    <row r="17" spans="1:11" x14ac:dyDescent="0.25">
      <c r="A17" s="65"/>
      <c r="B17" s="66"/>
      <c r="C17" s="17"/>
      <c r="D17" s="22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  <c r="K17" s="93"/>
    </row>
    <row r="18" spans="1:11" x14ac:dyDescent="0.25">
      <c r="A18" s="65"/>
      <c r="B18" s="66"/>
      <c r="C18" s="17"/>
      <c r="D18" s="22"/>
      <c r="E18" s="66">
        <f t="shared" si="0"/>
        <v>0</v>
      </c>
      <c r="F18" s="66"/>
      <c r="G18" s="66">
        <f t="shared" si="1"/>
        <v>0</v>
      </c>
      <c r="H18" s="66"/>
      <c r="I18" s="66"/>
      <c r="J18" s="67">
        <f t="shared" si="2"/>
        <v>0</v>
      </c>
      <c r="K18" s="93"/>
    </row>
    <row r="19" spans="1:11" ht="13" thickBot="1" x14ac:dyDescent="0.3">
      <c r="A19" s="68" t="s">
        <v>24</v>
      </c>
      <c r="B19" s="69">
        <f>SUM(B12:B18)</f>
        <v>0</v>
      </c>
      <c r="C19" s="19">
        <f>SUM(C12:C18)</f>
        <v>3043</v>
      </c>
      <c r="D19" s="23"/>
      <c r="E19" s="69">
        <f>SUM(E12:E18)</f>
        <v>14.667000000000002</v>
      </c>
      <c r="F19" s="69"/>
      <c r="G19" s="69">
        <f>SUM(G12:G18)</f>
        <v>23.657250000000001</v>
      </c>
      <c r="H19" s="69"/>
      <c r="I19" s="69"/>
      <c r="J19" s="70">
        <f>SUM(J12:J18)</f>
        <v>2157.5412000000001</v>
      </c>
      <c r="K19" s="93">
        <f>SUM(K12:K18)</f>
        <v>10.379510000000002</v>
      </c>
    </row>
    <row r="20" spans="1:11" x14ac:dyDescent="0.25">
      <c r="C20" s="121"/>
      <c r="D20" s="115"/>
    </row>
    <row r="21" spans="1:11" ht="13.5" thickBot="1" x14ac:dyDescent="0.35">
      <c r="A21" s="61" t="s">
        <v>25</v>
      </c>
      <c r="C21" s="121"/>
      <c r="D21" s="115"/>
    </row>
    <row r="22" spans="1:11" ht="21.5" thickBot="1" x14ac:dyDescent="0.3">
      <c r="A22" s="62" t="s">
        <v>26</v>
      </c>
      <c r="B22" s="63" t="s">
        <v>13</v>
      </c>
      <c r="C22" s="120" t="s">
        <v>27</v>
      </c>
      <c r="D22" s="114" t="s">
        <v>14</v>
      </c>
      <c r="E22" s="63" t="s">
        <v>15</v>
      </c>
      <c r="F22" s="63" t="s">
        <v>16</v>
      </c>
      <c r="G22" s="63" t="s">
        <v>17</v>
      </c>
      <c r="H22" s="63" t="s">
        <v>18</v>
      </c>
      <c r="I22" s="63" t="s">
        <v>19</v>
      </c>
      <c r="J22" s="64" t="s">
        <v>20</v>
      </c>
      <c r="K22" s="107" t="s">
        <v>86</v>
      </c>
    </row>
    <row r="23" spans="1:11" x14ac:dyDescent="0.25">
      <c r="A23" s="71" t="s">
        <v>28</v>
      </c>
      <c r="B23" s="72"/>
      <c r="C23" s="15">
        <v>1540</v>
      </c>
      <c r="D23" s="21">
        <v>2E-3</v>
      </c>
      <c r="E23" s="72">
        <f t="shared" ref="E23:E29" si="3">C23*D23</f>
        <v>3.08</v>
      </c>
      <c r="F23" s="72">
        <v>1</v>
      </c>
      <c r="G23" s="72">
        <f t="shared" ref="G23:G29" si="4">E23*F23</f>
        <v>3.08</v>
      </c>
      <c r="H23" s="72">
        <v>0.5</v>
      </c>
      <c r="I23" s="72">
        <v>50</v>
      </c>
      <c r="J23" s="73">
        <f t="shared" ref="J23:J29" si="5">G23*H23*I23</f>
        <v>77</v>
      </c>
      <c r="K23" s="93">
        <f>J23/120</f>
        <v>0.64166666666666672</v>
      </c>
    </row>
    <row r="24" spans="1:11" x14ac:dyDescent="0.25">
      <c r="A24" s="65" t="s">
        <v>22</v>
      </c>
      <c r="B24" s="66"/>
      <c r="C24" s="17">
        <v>111</v>
      </c>
      <c r="D24" s="22">
        <v>5.0000000000000001E-3</v>
      </c>
      <c r="E24" s="66">
        <f t="shared" si="3"/>
        <v>0.55500000000000005</v>
      </c>
      <c r="F24" s="66">
        <v>1.5</v>
      </c>
      <c r="G24" s="66">
        <f t="shared" si="4"/>
        <v>0.83250000000000002</v>
      </c>
      <c r="H24" s="66">
        <v>0.5</v>
      </c>
      <c r="I24" s="66">
        <v>50</v>
      </c>
      <c r="J24" s="67">
        <f t="shared" si="5"/>
        <v>20.8125</v>
      </c>
      <c r="K24" s="93">
        <f>J24/120</f>
        <v>0.17343749999999999</v>
      </c>
    </row>
    <row r="25" spans="1:11" x14ac:dyDescent="0.25">
      <c r="A25" s="65" t="s">
        <v>23</v>
      </c>
      <c r="B25" s="66"/>
      <c r="C25" s="17">
        <v>216</v>
      </c>
      <c r="D25" s="22">
        <v>8.0000000000000002E-3</v>
      </c>
      <c r="E25" s="66">
        <f t="shared" si="3"/>
        <v>1.728</v>
      </c>
      <c r="F25" s="66">
        <v>1.75</v>
      </c>
      <c r="G25" s="66">
        <f t="shared" si="4"/>
        <v>3.024</v>
      </c>
      <c r="H25" s="66">
        <v>0.5</v>
      </c>
      <c r="I25" s="66">
        <v>50</v>
      </c>
      <c r="J25" s="67">
        <f t="shared" si="5"/>
        <v>75.599999999999994</v>
      </c>
      <c r="K25" s="93">
        <f>J25/120</f>
        <v>0.63</v>
      </c>
    </row>
    <row r="26" spans="1:11" x14ac:dyDescent="0.25">
      <c r="A26" s="65" t="s">
        <v>176</v>
      </c>
      <c r="B26" s="66"/>
      <c r="C26" s="17">
        <v>1076</v>
      </c>
      <c r="D26" s="22">
        <v>4.0000000000000001E-3</v>
      </c>
      <c r="E26" s="66">
        <f t="shared" si="3"/>
        <v>4.3040000000000003</v>
      </c>
      <c r="F26" s="66">
        <v>1</v>
      </c>
      <c r="G26" s="66">
        <f t="shared" si="4"/>
        <v>4.3040000000000003</v>
      </c>
      <c r="H26" s="66">
        <v>0.5</v>
      </c>
      <c r="I26" s="66">
        <v>50</v>
      </c>
      <c r="J26" s="67">
        <f t="shared" si="5"/>
        <v>107.60000000000001</v>
      </c>
      <c r="K26" s="93">
        <f>J26/120</f>
        <v>0.89666666666666672</v>
      </c>
    </row>
    <row r="27" spans="1:11" x14ac:dyDescent="0.25">
      <c r="A27" s="65" t="s">
        <v>23</v>
      </c>
      <c r="B27" s="66"/>
      <c r="C27" s="17">
        <v>100</v>
      </c>
      <c r="D27" s="22">
        <v>0.05</v>
      </c>
      <c r="E27" s="66">
        <f t="shared" si="3"/>
        <v>5</v>
      </c>
      <c r="F27" s="66">
        <v>2</v>
      </c>
      <c r="G27" s="66">
        <f t="shared" si="4"/>
        <v>10</v>
      </c>
      <c r="H27" s="66">
        <v>0.5</v>
      </c>
      <c r="I27" s="66">
        <v>50</v>
      </c>
      <c r="J27" s="67">
        <f t="shared" si="5"/>
        <v>250</v>
      </c>
      <c r="K27" s="93"/>
    </row>
    <row r="28" spans="1:11" x14ac:dyDescent="0.25">
      <c r="A28" s="65"/>
      <c r="B28" s="66"/>
      <c r="C28" s="17"/>
      <c r="D28" s="22"/>
      <c r="E28" s="66">
        <f t="shared" si="3"/>
        <v>0</v>
      </c>
      <c r="F28" s="66"/>
      <c r="G28" s="66">
        <f t="shared" si="4"/>
        <v>0</v>
      </c>
      <c r="H28" s="66"/>
      <c r="I28" s="66"/>
      <c r="J28" s="67">
        <f t="shared" si="5"/>
        <v>0</v>
      </c>
      <c r="K28" s="93"/>
    </row>
    <row r="29" spans="1:11" x14ac:dyDescent="0.25">
      <c r="A29" s="65"/>
      <c r="B29" s="66"/>
      <c r="C29" s="17"/>
      <c r="D29" s="22"/>
      <c r="E29" s="66">
        <f t="shared" si="3"/>
        <v>0</v>
      </c>
      <c r="F29" s="66"/>
      <c r="G29" s="66">
        <f t="shared" si="4"/>
        <v>0</v>
      </c>
      <c r="H29" s="66"/>
      <c r="I29" s="66"/>
      <c r="J29" s="67">
        <f t="shared" si="5"/>
        <v>0</v>
      </c>
      <c r="K29" s="93"/>
    </row>
    <row r="30" spans="1:11" ht="13" thickBot="1" x14ac:dyDescent="0.3">
      <c r="A30" s="68" t="s">
        <v>24</v>
      </c>
      <c r="B30" s="69">
        <f>SUM(B23:B29)</f>
        <v>0</v>
      </c>
      <c r="C30" s="19">
        <f>SUM(C23:C29)</f>
        <v>3043</v>
      </c>
      <c r="D30" s="23"/>
      <c r="E30" s="69">
        <f>SUM(E23:E29)</f>
        <v>14.667000000000002</v>
      </c>
      <c r="F30" s="69"/>
      <c r="G30" s="69">
        <f>SUM(G23:G29)</f>
        <v>21.240500000000001</v>
      </c>
      <c r="H30" s="69"/>
      <c r="I30" s="69"/>
      <c r="J30" s="70">
        <f>SUM(J23:J29)</f>
        <v>531.01250000000005</v>
      </c>
      <c r="K30" s="93">
        <f>SUM(K23:K29)</f>
        <v>2.3417708333333334</v>
      </c>
    </row>
    <row r="31" spans="1:11" x14ac:dyDescent="0.25">
      <c r="C31" s="121"/>
      <c r="D31" s="121"/>
    </row>
    <row r="32" spans="1:11" ht="14.5" thickBot="1" x14ac:dyDescent="0.35">
      <c r="A32" s="60" t="s">
        <v>29</v>
      </c>
      <c r="C32" s="121"/>
      <c r="D32" s="121"/>
    </row>
    <row r="33" spans="1:16" ht="32" thickBot="1" x14ac:dyDescent="0.3">
      <c r="A33" s="62" t="s">
        <v>30</v>
      </c>
      <c r="B33" s="63" t="s">
        <v>20</v>
      </c>
      <c r="C33" s="120" t="s">
        <v>31</v>
      </c>
      <c r="D33" s="120" t="s">
        <v>32</v>
      </c>
      <c r="E33" s="63" t="s">
        <v>33</v>
      </c>
      <c r="F33" s="63" t="s">
        <v>34</v>
      </c>
      <c r="G33" s="63" t="s">
        <v>35</v>
      </c>
      <c r="H33" s="63" t="s">
        <v>36</v>
      </c>
      <c r="I33" s="63" t="s">
        <v>37</v>
      </c>
      <c r="J33" s="64" t="s">
        <v>38</v>
      </c>
    </row>
    <row r="34" spans="1:16" x14ac:dyDescent="0.25">
      <c r="A34" s="71" t="s">
        <v>10</v>
      </c>
      <c r="B34" s="72">
        <f>J19</f>
        <v>2157.5412000000001</v>
      </c>
      <c r="C34" s="15">
        <v>1</v>
      </c>
      <c r="D34" s="15">
        <v>1</v>
      </c>
      <c r="E34" s="72">
        <v>1</v>
      </c>
      <c r="F34" s="72">
        <v>1</v>
      </c>
      <c r="G34" s="72">
        <v>1</v>
      </c>
      <c r="H34" s="72">
        <v>1</v>
      </c>
      <c r="I34" s="72">
        <v>1</v>
      </c>
      <c r="J34" s="73">
        <f>B34*C34*D34*E34*F34*G34*H34*I34</f>
        <v>2157.5412000000001</v>
      </c>
    </row>
    <row r="35" spans="1:16" ht="13" thickBot="1" x14ac:dyDescent="0.3">
      <c r="A35" s="68" t="s">
        <v>25</v>
      </c>
      <c r="B35" s="69">
        <f>J30</f>
        <v>531.01250000000005</v>
      </c>
      <c r="C35" s="19">
        <v>1</v>
      </c>
      <c r="D35" s="19">
        <v>1</v>
      </c>
      <c r="E35" s="69">
        <v>1</v>
      </c>
      <c r="F35" s="69">
        <v>1</v>
      </c>
      <c r="G35" s="69">
        <v>1</v>
      </c>
      <c r="H35" s="69">
        <v>1</v>
      </c>
      <c r="I35" s="69">
        <v>1</v>
      </c>
      <c r="J35" s="70">
        <f>B35*C35*D35*E35*F35*G35*H35*I35</f>
        <v>531.01250000000005</v>
      </c>
    </row>
    <row r="36" spans="1:16" ht="13" thickBot="1" x14ac:dyDescent="0.3">
      <c r="A36" s="74" t="s">
        <v>39</v>
      </c>
      <c r="B36" s="75"/>
      <c r="C36" s="100"/>
      <c r="D36" s="100"/>
      <c r="E36" s="75"/>
      <c r="F36" s="75"/>
      <c r="G36" s="75"/>
      <c r="H36" s="75"/>
      <c r="I36" s="75"/>
      <c r="J36" s="76">
        <f>SUM(J34:J35)</f>
        <v>2688.5537000000004</v>
      </c>
    </row>
    <row r="41" spans="1:16" ht="15.5" x14ac:dyDescent="0.35">
      <c r="E41" s="57" t="s">
        <v>40</v>
      </c>
      <c r="F41" s="61"/>
    </row>
    <row r="43" spans="1:16" ht="13" x14ac:dyDescent="0.3">
      <c r="A43" s="61" t="s">
        <v>41</v>
      </c>
      <c r="C43" s="95" t="s">
        <v>175</v>
      </c>
      <c r="G43" s="61" t="s">
        <v>42</v>
      </c>
      <c r="H43" s="56" t="s">
        <v>6</v>
      </c>
    </row>
    <row r="46" spans="1:16" ht="42" x14ac:dyDescent="0.25">
      <c r="A46" s="77" t="s">
        <v>43</v>
      </c>
      <c r="B46" s="77" t="s">
        <v>38</v>
      </c>
      <c r="C46" s="89" t="s">
        <v>44</v>
      </c>
      <c r="D46" s="89" t="s">
        <v>45</v>
      </c>
      <c r="E46" s="77" t="s">
        <v>101</v>
      </c>
      <c r="F46" s="77" t="s">
        <v>122</v>
      </c>
      <c r="G46" s="78" t="s">
        <v>48</v>
      </c>
      <c r="H46" s="77" t="s">
        <v>49</v>
      </c>
      <c r="I46" s="77" t="s">
        <v>50</v>
      </c>
      <c r="J46" s="77" t="s">
        <v>46</v>
      </c>
      <c r="K46" s="89" t="s">
        <v>51</v>
      </c>
      <c r="L46" s="77" t="s">
        <v>211</v>
      </c>
      <c r="M46" s="77" t="s">
        <v>214</v>
      </c>
      <c r="N46" s="77" t="s">
        <v>52</v>
      </c>
      <c r="O46" s="46"/>
      <c r="P46" s="46"/>
    </row>
    <row r="47" spans="1:16" x14ac:dyDescent="0.25">
      <c r="A47" s="55" t="s">
        <v>10</v>
      </c>
      <c r="B47" s="55">
        <f>J34</f>
        <v>2157.5412000000001</v>
      </c>
      <c r="C47" s="90">
        <v>0.85</v>
      </c>
      <c r="D47" s="90">
        <v>0.15</v>
      </c>
      <c r="E47" s="55">
        <f>C47*B47</f>
        <v>1833.91002</v>
      </c>
      <c r="F47" s="55">
        <f>D47*B47</f>
        <v>323.63118000000003</v>
      </c>
      <c r="G47" s="55">
        <v>1500</v>
      </c>
      <c r="H47" s="55">
        <v>175</v>
      </c>
      <c r="I47" s="55">
        <f>F47-H47-L47</f>
        <v>116.26806200000001</v>
      </c>
      <c r="J47" s="55">
        <f>E47-G47</f>
        <v>333.91002000000003</v>
      </c>
      <c r="K47" s="90">
        <v>0.1</v>
      </c>
      <c r="L47" s="55">
        <f>K47*F47</f>
        <v>32.363118000000007</v>
      </c>
      <c r="M47" s="55" t="s">
        <v>3</v>
      </c>
      <c r="N47" s="55" t="e">
        <f>L47-M47</f>
        <v>#VALUE!</v>
      </c>
    </row>
    <row r="48" spans="1:16" x14ac:dyDescent="0.25">
      <c r="A48" s="55" t="s">
        <v>25</v>
      </c>
      <c r="B48" s="55">
        <f>J35</f>
        <v>531.01250000000005</v>
      </c>
      <c r="C48" s="90">
        <v>0.9</v>
      </c>
      <c r="D48" s="90">
        <v>0.1</v>
      </c>
      <c r="E48" s="55">
        <f>C48*B48</f>
        <v>477.91125000000005</v>
      </c>
      <c r="F48" s="55">
        <f>D48*B48</f>
        <v>53.101250000000007</v>
      </c>
      <c r="G48" s="55">
        <v>360</v>
      </c>
      <c r="H48" s="55">
        <v>0</v>
      </c>
      <c r="I48" s="55">
        <f>F48-H48-L48</f>
        <v>47.791125000000008</v>
      </c>
      <c r="J48" s="55">
        <f>E48-G48</f>
        <v>117.91125000000005</v>
      </c>
      <c r="K48" s="90">
        <v>0.1</v>
      </c>
      <c r="L48" s="55">
        <f>K48*F48</f>
        <v>5.3101250000000011</v>
      </c>
      <c r="M48" s="55" t="s">
        <v>3</v>
      </c>
      <c r="N48" s="55" t="e">
        <f>L48-M48</f>
        <v>#VALUE!</v>
      </c>
    </row>
    <row r="49" spans="1:16" x14ac:dyDescent="0.25">
      <c r="A49" s="55" t="s">
        <v>54</v>
      </c>
      <c r="B49" s="55" t="s">
        <v>3</v>
      </c>
      <c r="C49" s="90" t="s">
        <v>3</v>
      </c>
      <c r="D49" s="90" t="s">
        <v>3</v>
      </c>
      <c r="E49" s="55"/>
      <c r="F49" s="55"/>
      <c r="G49" s="55" t="s">
        <v>3</v>
      </c>
      <c r="H49" s="55" t="s">
        <v>3</v>
      </c>
      <c r="I49" s="55"/>
      <c r="J49" s="55"/>
      <c r="K49" s="90" t="s">
        <v>3</v>
      </c>
      <c r="L49" s="55"/>
      <c r="M49" s="55" t="s">
        <v>3</v>
      </c>
      <c r="N49" s="55" t="e">
        <f>L49-M49</f>
        <v>#VALUE!</v>
      </c>
    </row>
    <row r="50" spans="1:16" x14ac:dyDescent="0.25">
      <c r="A50" s="55"/>
      <c r="B50" s="55"/>
      <c r="C50" s="90"/>
      <c r="D50" s="90"/>
      <c r="E50" s="55">
        <f>C50*B50</f>
        <v>0</v>
      </c>
      <c r="F50" s="55">
        <f>D50*B50</f>
        <v>0</v>
      </c>
      <c r="G50" s="55"/>
      <c r="H50" s="55"/>
      <c r="I50" s="55">
        <f>F50-H50</f>
        <v>0</v>
      </c>
      <c r="J50" s="55">
        <f>E50-G50</f>
        <v>0</v>
      </c>
      <c r="K50" s="90"/>
      <c r="L50" s="55">
        <f>K50*I50</f>
        <v>0</v>
      </c>
      <c r="M50" s="55" t="s">
        <v>3</v>
      </c>
      <c r="N50" s="55"/>
    </row>
    <row r="53" spans="1:16" ht="13" x14ac:dyDescent="0.3">
      <c r="A53" s="61" t="s">
        <v>55</v>
      </c>
      <c r="B53" s="79" t="s">
        <v>3</v>
      </c>
      <c r="C53" s="101" t="s">
        <v>3</v>
      </c>
      <c r="D53" s="87" t="s">
        <v>56</v>
      </c>
      <c r="E53" s="56" t="s">
        <v>3</v>
      </c>
    </row>
    <row r="54" spans="1:16" ht="21" x14ac:dyDescent="0.25">
      <c r="A54" s="80" t="s">
        <v>30</v>
      </c>
      <c r="B54" s="80" t="s">
        <v>57</v>
      </c>
      <c r="C54" s="91" t="s">
        <v>58</v>
      </c>
      <c r="D54" s="91" t="s">
        <v>59</v>
      </c>
      <c r="E54" s="80" t="s">
        <v>60</v>
      </c>
      <c r="F54" s="80" t="s">
        <v>61</v>
      </c>
      <c r="G54" s="80" t="s">
        <v>62</v>
      </c>
      <c r="H54" s="80" t="s">
        <v>63</v>
      </c>
      <c r="I54" s="80" t="s">
        <v>64</v>
      </c>
      <c r="J54" s="80" t="s">
        <v>65</v>
      </c>
      <c r="K54" s="91" t="s">
        <v>66</v>
      </c>
      <c r="L54" s="80" t="s">
        <v>67</v>
      </c>
      <c r="M54" s="80" t="s">
        <v>68</v>
      </c>
      <c r="N54" s="80" t="s">
        <v>69</v>
      </c>
      <c r="O54" s="49" t="s">
        <v>70</v>
      </c>
      <c r="P54" s="49" t="s">
        <v>71</v>
      </c>
    </row>
    <row r="55" spans="1:16" x14ac:dyDescent="0.25">
      <c r="A55" s="81" t="s">
        <v>10</v>
      </c>
      <c r="B55" s="81"/>
      <c r="C55" s="92"/>
      <c r="D55" s="92"/>
      <c r="E55" s="81"/>
      <c r="F55" s="81"/>
      <c r="G55" s="81"/>
      <c r="H55" s="81"/>
      <c r="I55" s="81"/>
      <c r="J55" s="81"/>
      <c r="K55" s="92"/>
      <c r="L55" s="81"/>
      <c r="M55" s="81"/>
      <c r="N55" s="81"/>
      <c r="O55" s="50"/>
      <c r="P55" s="4"/>
    </row>
    <row r="56" spans="1:16" x14ac:dyDescent="0.25">
      <c r="A56" s="81" t="s">
        <v>72</v>
      </c>
      <c r="B56" s="81"/>
      <c r="C56" s="92"/>
      <c r="D56" s="92"/>
      <c r="E56" s="81"/>
      <c r="F56" s="81"/>
      <c r="G56" s="81"/>
      <c r="H56" s="81"/>
      <c r="I56" s="81"/>
      <c r="J56" s="81"/>
      <c r="K56" s="92"/>
      <c r="L56" s="81"/>
      <c r="M56" s="81"/>
      <c r="N56" s="81"/>
      <c r="O56" s="50"/>
      <c r="P56" s="4"/>
    </row>
    <row r="57" spans="1:16" x14ac:dyDescent="0.25">
      <c r="A57" s="81" t="s">
        <v>73</v>
      </c>
      <c r="B57" s="81"/>
      <c r="C57" s="92"/>
      <c r="D57" s="92"/>
      <c r="E57" s="81"/>
      <c r="F57" s="81"/>
      <c r="G57" s="81"/>
      <c r="H57" s="81"/>
      <c r="I57" s="81"/>
      <c r="J57" s="81"/>
      <c r="K57" s="92"/>
      <c r="L57" s="81"/>
      <c r="M57" s="81"/>
      <c r="N57" s="81"/>
      <c r="O57" s="50"/>
      <c r="P57" s="4"/>
    </row>
    <row r="60" spans="1:16" x14ac:dyDescent="0.25">
      <c r="A60" s="82" t="s">
        <v>74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75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76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77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78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79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80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  <row r="67" spans="1:12" x14ac:dyDescent="0.25">
      <c r="A67" s="82" t="s">
        <v>81</v>
      </c>
      <c r="B67" s="82"/>
      <c r="C67" s="93"/>
      <c r="D67" s="93"/>
      <c r="E67" s="82"/>
      <c r="F67" s="82"/>
      <c r="G67" s="82"/>
      <c r="H67" s="82"/>
      <c r="I67" s="82"/>
      <c r="J67" s="82"/>
      <c r="K67" s="93"/>
      <c r="L67" s="82"/>
    </row>
    <row r="68" spans="1:12" x14ac:dyDescent="0.25">
      <c r="A68" s="82" t="s">
        <v>82</v>
      </c>
      <c r="B68" s="82"/>
      <c r="C68" s="93"/>
      <c r="D68" s="93"/>
      <c r="E68" s="82"/>
      <c r="F68" s="82"/>
      <c r="G68" s="82"/>
      <c r="H68" s="82"/>
      <c r="I68" s="82"/>
      <c r="J68" s="82"/>
      <c r="K68" s="93"/>
      <c r="L68" s="82"/>
    </row>
    <row r="69" spans="1:12" x14ac:dyDescent="0.25">
      <c r="A69" s="82" t="s">
        <v>83</v>
      </c>
      <c r="B69" s="82"/>
      <c r="C69" s="93"/>
      <c r="D69" s="93"/>
      <c r="E69" s="82"/>
      <c r="F69" s="82"/>
      <c r="G69" s="82"/>
      <c r="H69" s="82"/>
      <c r="I69" s="82"/>
      <c r="J69" s="82"/>
      <c r="K69" s="93"/>
      <c r="L69" s="82"/>
    </row>
    <row r="70" spans="1:12" x14ac:dyDescent="0.25">
      <c r="A70" s="82" t="s">
        <v>84</v>
      </c>
      <c r="B70" s="82"/>
      <c r="C70" s="93"/>
      <c r="D70" s="93"/>
      <c r="E70" s="82"/>
      <c r="F70" s="82"/>
      <c r="G70" s="82"/>
      <c r="H70" s="82"/>
      <c r="I70" s="82"/>
      <c r="J70" s="82"/>
      <c r="K70" s="93"/>
      <c r="L70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>&amp;C&amp;A&amp;R&amp;D &amp;T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P72"/>
  <sheetViews>
    <sheetView topLeftCell="A39" zoomScale="75" workbookViewId="0">
      <selection activeCell="H49" sqref="H49"/>
    </sheetView>
  </sheetViews>
  <sheetFormatPr defaultRowHeight="12.5" x14ac:dyDescent="0.25"/>
  <cols>
    <col min="1" max="2" width="8.81640625" style="56" customWidth="1"/>
    <col min="3" max="3" width="9.7265625" style="87" bestFit="1" customWidth="1"/>
    <col min="4" max="4" width="9" style="87" bestFit="1" customWidth="1"/>
    <col min="5" max="10" width="8.81640625" style="56" customWidth="1"/>
    <col min="11" max="11" width="9.26953125" style="87" bestFit="1" customWidth="1"/>
    <col min="12" max="13" width="8.81640625" style="56" customWidth="1"/>
  </cols>
  <sheetData>
    <row r="2" spans="1:14" ht="15.5" x14ac:dyDescent="0.35">
      <c r="D2" s="94" t="s">
        <v>0</v>
      </c>
      <c r="E2" s="57"/>
    </row>
    <row r="3" spans="1:14" ht="15.5" x14ac:dyDescent="0.35">
      <c r="D3" s="94" t="s">
        <v>1</v>
      </c>
      <c r="E3" s="57"/>
    </row>
    <row r="5" spans="1:14" ht="13" x14ac:dyDescent="0.3">
      <c r="A5" s="58" t="s">
        <v>2</v>
      </c>
      <c r="C5" s="95" t="s">
        <v>85</v>
      </c>
      <c r="D5" s="95"/>
      <c r="E5" s="59"/>
      <c r="F5" s="58" t="s">
        <v>5</v>
      </c>
      <c r="G5" s="59" t="s">
        <v>6</v>
      </c>
      <c r="H5" s="59"/>
      <c r="I5" s="59"/>
      <c r="J5" s="59"/>
    </row>
    <row r="6" spans="1:14" x14ac:dyDescent="0.25">
      <c r="A6" s="59"/>
      <c r="B6" s="59"/>
      <c r="C6" s="95"/>
      <c r="D6" s="95"/>
      <c r="E6" s="59"/>
      <c r="F6" s="59"/>
      <c r="G6" s="59"/>
      <c r="H6" s="59"/>
      <c r="I6" s="59"/>
      <c r="J6" s="59"/>
    </row>
    <row r="7" spans="1:14" ht="13" x14ac:dyDescent="0.3">
      <c r="A7" s="58" t="s">
        <v>7</v>
      </c>
      <c r="C7" s="90">
        <v>28560</v>
      </c>
      <c r="D7" s="95"/>
      <c r="E7" s="58" t="s">
        <v>8</v>
      </c>
      <c r="F7" s="59"/>
      <c r="G7" s="59"/>
      <c r="H7" s="55">
        <v>14597</v>
      </c>
      <c r="I7" s="59"/>
      <c r="J7" s="59"/>
    </row>
    <row r="9" spans="1:14" ht="14" x14ac:dyDescent="0.3">
      <c r="A9" s="60" t="s">
        <v>9</v>
      </c>
    </row>
    <row r="10" spans="1:14" ht="13.5" thickBot="1" x14ac:dyDescent="0.35">
      <c r="A10" s="61" t="s">
        <v>10</v>
      </c>
    </row>
    <row r="11" spans="1:14" ht="25.5" thickBot="1" x14ac:dyDescent="0.3">
      <c r="A11" s="62" t="s">
        <v>26</v>
      </c>
      <c r="B11" s="63" t="s">
        <v>13</v>
      </c>
      <c r="C11" s="114" t="s">
        <v>27</v>
      </c>
      <c r="D11" s="114" t="s">
        <v>14</v>
      </c>
      <c r="E11" s="63" t="s">
        <v>15</v>
      </c>
      <c r="F11" s="63" t="s">
        <v>16</v>
      </c>
      <c r="G11" s="63" t="s">
        <v>17</v>
      </c>
      <c r="H11" s="63" t="s">
        <v>18</v>
      </c>
      <c r="I11" s="63" t="s">
        <v>19</v>
      </c>
      <c r="J11" s="64" t="s">
        <v>20</v>
      </c>
      <c r="K11" s="117" t="s">
        <v>86</v>
      </c>
      <c r="L11" s="56" t="s">
        <v>87</v>
      </c>
      <c r="M11" s="56" t="s">
        <v>88</v>
      </c>
      <c r="N11" t="s">
        <v>89</v>
      </c>
    </row>
    <row r="12" spans="1:14" x14ac:dyDescent="0.25">
      <c r="A12" s="71" t="s">
        <v>90</v>
      </c>
      <c r="B12" s="72"/>
      <c r="C12" s="21">
        <v>400</v>
      </c>
      <c r="D12" s="21">
        <v>2.5000000000000001E-2</v>
      </c>
      <c r="E12" s="72">
        <f t="shared" ref="E12:E18" si="0">C12*D12</f>
        <v>10</v>
      </c>
      <c r="F12" s="72">
        <v>1</v>
      </c>
      <c r="G12" s="72">
        <f t="shared" ref="G12:G18" si="1">E12*F12</f>
        <v>10</v>
      </c>
      <c r="H12" s="72">
        <v>0.76</v>
      </c>
      <c r="I12" s="72">
        <v>120</v>
      </c>
      <c r="J12" s="73">
        <f t="shared" ref="J12:J18" si="2">G12*H12*I12</f>
        <v>912</v>
      </c>
      <c r="K12" s="118">
        <f>J12/I12</f>
        <v>7.6</v>
      </c>
      <c r="L12" s="56">
        <v>45</v>
      </c>
      <c r="M12" s="56">
        <v>300</v>
      </c>
      <c r="N12">
        <f>L12*M12*5280/43560</f>
        <v>1636.3636363636363</v>
      </c>
    </row>
    <row r="13" spans="1:14" x14ac:dyDescent="0.25">
      <c r="A13" s="65" t="s">
        <v>91</v>
      </c>
      <c r="B13" s="66"/>
      <c r="C13" s="22">
        <v>1240</v>
      </c>
      <c r="D13" s="22">
        <v>0.05</v>
      </c>
      <c r="E13" s="66">
        <f t="shared" si="0"/>
        <v>62</v>
      </c>
      <c r="F13" s="66">
        <v>1.3</v>
      </c>
      <c r="G13" s="66">
        <f t="shared" si="1"/>
        <v>80.600000000000009</v>
      </c>
      <c r="H13" s="66">
        <v>0.76</v>
      </c>
      <c r="I13" s="66">
        <v>120</v>
      </c>
      <c r="J13" s="67">
        <f t="shared" si="2"/>
        <v>7350.7200000000012</v>
      </c>
      <c r="K13" s="118">
        <f>J13/I13</f>
        <v>61.256000000000007</v>
      </c>
    </row>
    <row r="14" spans="1:14" x14ac:dyDescent="0.25">
      <c r="A14" s="65" t="s">
        <v>92</v>
      </c>
      <c r="B14" s="66"/>
      <c r="C14" s="22">
        <v>218</v>
      </c>
      <c r="D14" s="22">
        <v>0.05</v>
      </c>
      <c r="E14" s="66">
        <f t="shared" si="0"/>
        <v>10.9</v>
      </c>
      <c r="F14" s="66">
        <v>1.2</v>
      </c>
      <c r="G14" s="66">
        <f t="shared" si="1"/>
        <v>13.08</v>
      </c>
      <c r="H14" s="66">
        <v>0.76</v>
      </c>
      <c r="I14" s="66">
        <v>120</v>
      </c>
      <c r="J14" s="67">
        <f t="shared" si="2"/>
        <v>1192.896</v>
      </c>
      <c r="K14" s="118" t="s">
        <v>93</v>
      </c>
      <c r="L14" s="56">
        <v>6</v>
      </c>
      <c r="M14" s="56">
        <v>300</v>
      </c>
      <c r="N14">
        <f>6*300*5280/43560</f>
        <v>218.18181818181819</v>
      </c>
    </row>
    <row r="15" spans="1:14" x14ac:dyDescent="0.25">
      <c r="A15" s="65" t="s">
        <v>94</v>
      </c>
      <c r="B15" s="66"/>
      <c r="C15" s="22">
        <v>656</v>
      </c>
      <c r="D15" s="22">
        <v>0.04</v>
      </c>
      <c r="E15" s="66">
        <f t="shared" si="0"/>
        <v>26.240000000000002</v>
      </c>
      <c r="F15" s="66">
        <v>1</v>
      </c>
      <c r="G15" s="66">
        <f t="shared" si="1"/>
        <v>26.240000000000002</v>
      </c>
      <c r="H15" s="66">
        <v>0.76</v>
      </c>
      <c r="I15" s="66">
        <v>120</v>
      </c>
      <c r="J15" s="67">
        <f t="shared" si="2"/>
        <v>2393.0880000000002</v>
      </c>
      <c r="K15" s="118"/>
      <c r="L15" s="82" t="s">
        <v>95</v>
      </c>
    </row>
    <row r="16" spans="1:14" x14ac:dyDescent="0.25">
      <c r="A16" s="65" t="s">
        <v>96</v>
      </c>
      <c r="B16" s="66"/>
      <c r="C16" s="22">
        <v>618</v>
      </c>
      <c r="D16" s="22">
        <v>0.4</v>
      </c>
      <c r="E16" s="66">
        <f t="shared" si="0"/>
        <v>247.20000000000002</v>
      </c>
      <c r="F16" s="66">
        <v>1.2</v>
      </c>
      <c r="G16" s="66">
        <f t="shared" si="1"/>
        <v>296.64</v>
      </c>
      <c r="H16" s="66">
        <v>0.76</v>
      </c>
      <c r="I16" s="66">
        <v>120</v>
      </c>
      <c r="J16" s="67">
        <f t="shared" si="2"/>
        <v>27053.567999999999</v>
      </c>
      <c r="K16" s="118"/>
      <c r="L16" s="56" t="s">
        <v>97</v>
      </c>
    </row>
    <row r="17" spans="1:14" x14ac:dyDescent="0.25">
      <c r="A17" s="65"/>
      <c r="B17" s="66"/>
      <c r="C17" s="22"/>
      <c r="D17" s="22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  <c r="K17" s="118" t="s">
        <v>98</v>
      </c>
      <c r="L17" s="56">
        <v>17</v>
      </c>
      <c r="M17" s="56">
        <v>300</v>
      </c>
      <c r="N17">
        <f>17*300*5280/43560</f>
        <v>618.18181818181813</v>
      </c>
    </row>
    <row r="18" spans="1:14" x14ac:dyDescent="0.25">
      <c r="A18" s="65"/>
      <c r="B18" s="66"/>
      <c r="C18" s="22"/>
      <c r="D18" s="22"/>
      <c r="E18" s="66">
        <f t="shared" si="0"/>
        <v>0</v>
      </c>
      <c r="F18" s="66"/>
      <c r="G18" s="66">
        <f t="shared" si="1"/>
        <v>0</v>
      </c>
      <c r="H18" s="66"/>
      <c r="I18" s="66"/>
      <c r="J18" s="67">
        <f t="shared" si="2"/>
        <v>0</v>
      </c>
      <c r="K18" s="118"/>
    </row>
    <row r="19" spans="1:14" ht="13" thickBot="1" x14ac:dyDescent="0.3">
      <c r="A19" s="68" t="s">
        <v>24</v>
      </c>
      <c r="B19" s="69">
        <f>SUM(B12:B18)</f>
        <v>0</v>
      </c>
      <c r="C19" s="23">
        <f>SUM(C12:C18)</f>
        <v>3132</v>
      </c>
      <c r="D19" s="23"/>
      <c r="E19" s="69">
        <f>SUM(E12:E18)</f>
        <v>356.34000000000003</v>
      </c>
      <c r="F19" s="69"/>
      <c r="G19" s="69">
        <f>SUM(G12:G18)</f>
        <v>426.56</v>
      </c>
      <c r="H19" s="69"/>
      <c r="I19" s="69"/>
      <c r="J19" s="70">
        <f>SUM(J12:J18)</f>
        <v>38902.271999999997</v>
      </c>
      <c r="K19" s="118">
        <f>SUM(K12:K18)</f>
        <v>68.856000000000009</v>
      </c>
    </row>
    <row r="20" spans="1:14" x14ac:dyDescent="0.25">
      <c r="C20" s="115"/>
      <c r="D20" s="115"/>
      <c r="K20" s="118"/>
    </row>
    <row r="21" spans="1:14" ht="13.5" thickBot="1" x14ac:dyDescent="0.35">
      <c r="A21" s="61" t="s">
        <v>25</v>
      </c>
      <c r="C21" s="115"/>
      <c r="D21" s="115"/>
      <c r="K21" s="118"/>
    </row>
    <row r="22" spans="1:14" ht="25.5" thickBot="1" x14ac:dyDescent="0.3">
      <c r="A22" s="62" t="s">
        <v>26</v>
      </c>
      <c r="B22" s="63" t="s">
        <v>13</v>
      </c>
      <c r="C22" s="114" t="s">
        <v>27</v>
      </c>
      <c r="D22" s="114" t="s">
        <v>14</v>
      </c>
      <c r="E22" s="63" t="s">
        <v>15</v>
      </c>
      <c r="F22" s="63" t="s">
        <v>16</v>
      </c>
      <c r="G22" s="63" t="s">
        <v>17</v>
      </c>
      <c r="H22" s="63" t="s">
        <v>18</v>
      </c>
      <c r="I22" s="63" t="s">
        <v>19</v>
      </c>
      <c r="J22" s="64" t="s">
        <v>20</v>
      </c>
      <c r="K22" s="119" t="s">
        <v>86</v>
      </c>
    </row>
    <row r="23" spans="1:14" x14ac:dyDescent="0.25">
      <c r="A23" s="71" t="s">
        <v>90</v>
      </c>
      <c r="B23" s="72"/>
      <c r="C23" s="21">
        <v>400</v>
      </c>
      <c r="D23" s="21">
        <v>0.04</v>
      </c>
      <c r="E23" s="72">
        <f t="shared" ref="E23:E29" si="3">C23*D23</f>
        <v>16</v>
      </c>
      <c r="F23" s="72">
        <v>1</v>
      </c>
      <c r="G23" s="72">
        <f t="shared" ref="G23:G29" si="4">E23*F23</f>
        <v>16</v>
      </c>
      <c r="H23" s="72">
        <v>0.5</v>
      </c>
      <c r="I23" s="72">
        <v>45</v>
      </c>
      <c r="J23" s="73">
        <f t="shared" ref="J23:J29" si="5">G23*H23*I23</f>
        <v>360</v>
      </c>
      <c r="K23" s="118">
        <f>J23/I23</f>
        <v>8</v>
      </c>
    </row>
    <row r="24" spans="1:14" x14ac:dyDescent="0.25">
      <c r="A24" s="65" t="s">
        <v>91</v>
      </c>
      <c r="B24" s="66"/>
      <c r="C24" s="22">
        <v>1200</v>
      </c>
      <c r="D24" s="22">
        <v>0.05</v>
      </c>
      <c r="E24" s="66">
        <f t="shared" si="3"/>
        <v>60</v>
      </c>
      <c r="F24" s="66">
        <v>1.3</v>
      </c>
      <c r="G24" s="66">
        <f t="shared" si="4"/>
        <v>78</v>
      </c>
      <c r="H24" s="66">
        <v>0.5</v>
      </c>
      <c r="I24" s="66">
        <v>45</v>
      </c>
      <c r="J24" s="67">
        <f t="shared" si="5"/>
        <v>1755</v>
      </c>
      <c r="K24" s="118">
        <f>J24/I24</f>
        <v>39</v>
      </c>
    </row>
    <row r="25" spans="1:14" x14ac:dyDescent="0.25">
      <c r="A25" s="65" t="s">
        <v>23</v>
      </c>
      <c r="B25" s="66"/>
      <c r="C25" s="22"/>
      <c r="D25" s="22"/>
      <c r="E25" s="66">
        <f t="shared" si="3"/>
        <v>0</v>
      </c>
      <c r="F25" s="66"/>
      <c r="G25" s="66">
        <f t="shared" si="4"/>
        <v>0</v>
      </c>
      <c r="H25" s="66"/>
      <c r="I25" s="66"/>
      <c r="J25" s="67">
        <f t="shared" si="5"/>
        <v>0</v>
      </c>
      <c r="K25" s="118"/>
    </row>
    <row r="26" spans="1:14" x14ac:dyDescent="0.25">
      <c r="A26" s="65"/>
      <c r="B26" s="66"/>
      <c r="C26" s="22"/>
      <c r="D26" s="22"/>
      <c r="E26" s="66">
        <f t="shared" si="3"/>
        <v>0</v>
      </c>
      <c r="F26" s="66"/>
      <c r="G26" s="66">
        <f t="shared" si="4"/>
        <v>0</v>
      </c>
      <c r="H26" s="66"/>
      <c r="I26" s="66"/>
      <c r="J26" s="67">
        <f t="shared" si="5"/>
        <v>0</v>
      </c>
      <c r="K26" s="118"/>
    </row>
    <row r="27" spans="1:14" x14ac:dyDescent="0.25">
      <c r="A27" s="65"/>
      <c r="B27" s="66"/>
      <c r="C27" s="22"/>
      <c r="D27" s="22"/>
      <c r="E27" s="66">
        <f t="shared" si="3"/>
        <v>0</v>
      </c>
      <c r="F27" s="66"/>
      <c r="G27" s="66">
        <f t="shared" si="4"/>
        <v>0</v>
      </c>
      <c r="H27" s="66"/>
      <c r="I27" s="66"/>
      <c r="J27" s="67">
        <f t="shared" si="5"/>
        <v>0</v>
      </c>
      <c r="K27" s="118"/>
    </row>
    <row r="28" spans="1:14" x14ac:dyDescent="0.25">
      <c r="A28" s="65"/>
      <c r="B28" s="66"/>
      <c r="C28" s="22"/>
      <c r="D28" s="22"/>
      <c r="E28" s="66">
        <f t="shared" si="3"/>
        <v>0</v>
      </c>
      <c r="F28" s="66"/>
      <c r="G28" s="66">
        <f t="shared" si="4"/>
        <v>0</v>
      </c>
      <c r="H28" s="66"/>
      <c r="I28" s="66"/>
      <c r="J28" s="67">
        <f t="shared" si="5"/>
        <v>0</v>
      </c>
      <c r="K28" s="118"/>
    </row>
    <row r="29" spans="1:14" x14ac:dyDescent="0.25">
      <c r="A29" s="65"/>
      <c r="B29" s="66"/>
      <c r="C29" s="22"/>
      <c r="D29" s="22"/>
      <c r="E29" s="66">
        <f t="shared" si="3"/>
        <v>0</v>
      </c>
      <c r="F29" s="66"/>
      <c r="G29" s="66">
        <f t="shared" si="4"/>
        <v>0</v>
      </c>
      <c r="H29" s="66"/>
      <c r="I29" s="66"/>
      <c r="J29" s="67">
        <f t="shared" si="5"/>
        <v>0</v>
      </c>
      <c r="K29" s="118"/>
    </row>
    <row r="30" spans="1:14" ht="13" thickBot="1" x14ac:dyDescent="0.3">
      <c r="A30" s="68" t="s">
        <v>24</v>
      </c>
      <c r="B30" s="69">
        <f>SUM(B23:B29)</f>
        <v>0</v>
      </c>
      <c r="C30" s="23">
        <f>SUM(C23:C29)</f>
        <v>1600</v>
      </c>
      <c r="D30" s="23"/>
      <c r="E30" s="69">
        <f>SUM(E23:E29)</f>
        <v>76</v>
      </c>
      <c r="F30" s="69"/>
      <c r="G30" s="69">
        <f>SUM(G23:G29)</f>
        <v>94</v>
      </c>
      <c r="H30" s="69"/>
      <c r="I30" s="69"/>
      <c r="J30" s="70">
        <f>SUM(J23:J29)</f>
        <v>2115</v>
      </c>
      <c r="K30" s="118">
        <f>SUM(K23:K29)</f>
        <v>47</v>
      </c>
    </row>
    <row r="31" spans="1:14" x14ac:dyDescent="0.25">
      <c r="C31" s="115"/>
      <c r="D31" s="115"/>
    </row>
    <row r="32" spans="1:14" ht="14.5" thickBot="1" x14ac:dyDescent="0.35">
      <c r="A32" s="60" t="s">
        <v>29</v>
      </c>
      <c r="C32" s="115"/>
      <c r="D32" s="115"/>
    </row>
    <row r="33" spans="1:16" ht="32" thickBot="1" x14ac:dyDescent="0.3">
      <c r="A33" s="62" t="s">
        <v>30</v>
      </c>
      <c r="B33" s="63" t="s">
        <v>20</v>
      </c>
      <c r="C33" s="114" t="s">
        <v>31</v>
      </c>
      <c r="D33" s="114" t="s">
        <v>32</v>
      </c>
      <c r="E33" s="63" t="s">
        <v>33</v>
      </c>
      <c r="F33" s="63" t="s">
        <v>34</v>
      </c>
      <c r="G33" s="63" t="s">
        <v>35</v>
      </c>
      <c r="H33" s="63" t="s">
        <v>36</v>
      </c>
      <c r="I33" s="63" t="s">
        <v>37</v>
      </c>
      <c r="J33" s="64" t="s">
        <v>38</v>
      </c>
    </row>
    <row r="34" spans="1:16" ht="13" thickBot="1" x14ac:dyDescent="0.3">
      <c r="A34" s="71" t="s">
        <v>10</v>
      </c>
      <c r="B34" s="72">
        <f>J12+J13</f>
        <v>8262.7200000000012</v>
      </c>
      <c r="C34" s="21">
        <v>1</v>
      </c>
      <c r="D34" s="21">
        <v>1</v>
      </c>
      <c r="E34" s="72">
        <v>1</v>
      </c>
      <c r="F34" s="72">
        <v>1</v>
      </c>
      <c r="G34" s="72">
        <v>1</v>
      </c>
      <c r="H34" s="72">
        <v>1</v>
      </c>
      <c r="I34" s="72">
        <v>1</v>
      </c>
      <c r="J34" s="73">
        <f>B34*C34*D34*E34*F34*G34*H34*I34</f>
        <v>8262.7200000000012</v>
      </c>
    </row>
    <row r="35" spans="1:16" ht="13" thickBot="1" x14ac:dyDescent="0.3">
      <c r="A35" s="85" t="s">
        <v>99</v>
      </c>
      <c r="B35" s="86">
        <f>J14</f>
        <v>1192.896</v>
      </c>
      <c r="C35" s="116">
        <v>1</v>
      </c>
      <c r="D35" s="116">
        <v>1</v>
      </c>
      <c r="E35" s="86">
        <v>0.9</v>
      </c>
      <c r="F35" s="86">
        <v>1</v>
      </c>
      <c r="G35" s="86">
        <v>1</v>
      </c>
      <c r="H35" s="86">
        <v>1</v>
      </c>
      <c r="I35" s="86">
        <v>1</v>
      </c>
      <c r="J35" s="73">
        <f>B35*C35*D35*E35*F35*G35*H35*I35</f>
        <v>1073.6063999999999</v>
      </c>
    </row>
    <row r="36" spans="1:16" ht="13" thickBot="1" x14ac:dyDescent="0.3">
      <c r="A36" s="85" t="s">
        <v>100</v>
      </c>
      <c r="B36" s="86">
        <f>J16</f>
        <v>27053.567999999999</v>
      </c>
      <c r="C36" s="116">
        <v>1</v>
      </c>
      <c r="D36" s="116">
        <v>1</v>
      </c>
      <c r="E36" s="86">
        <v>1</v>
      </c>
      <c r="F36" s="86">
        <v>1</v>
      </c>
      <c r="G36" s="86">
        <v>1</v>
      </c>
      <c r="H36" s="86">
        <v>1</v>
      </c>
      <c r="I36" s="86">
        <v>1</v>
      </c>
      <c r="J36" s="73">
        <f>B36*C36*D36*E36*F36*G36*H36*I36</f>
        <v>27053.567999999999</v>
      </c>
    </row>
    <row r="37" spans="1:16" x14ac:dyDescent="0.25">
      <c r="A37" s="85" t="s">
        <v>61</v>
      </c>
      <c r="B37" s="86">
        <f>J15</f>
        <v>2393.0880000000002</v>
      </c>
      <c r="C37" s="116">
        <v>1</v>
      </c>
      <c r="D37" s="116">
        <v>1</v>
      </c>
      <c r="E37" s="86">
        <v>1</v>
      </c>
      <c r="F37" s="86">
        <v>1</v>
      </c>
      <c r="G37" s="86">
        <v>1</v>
      </c>
      <c r="H37" s="86">
        <v>1</v>
      </c>
      <c r="I37" s="86">
        <v>1</v>
      </c>
      <c r="J37" s="73">
        <f>B37*C37*D37*E37*F37*G37*H37*I37</f>
        <v>2393.0880000000002</v>
      </c>
    </row>
    <row r="38" spans="1:16" ht="13" thickBot="1" x14ac:dyDescent="0.3">
      <c r="A38" s="68" t="s">
        <v>25</v>
      </c>
      <c r="B38" s="69">
        <f>J30</f>
        <v>2115</v>
      </c>
      <c r="C38" s="23">
        <v>1</v>
      </c>
      <c r="D38" s="23">
        <v>1</v>
      </c>
      <c r="E38" s="69">
        <v>1</v>
      </c>
      <c r="F38" s="69">
        <v>1</v>
      </c>
      <c r="G38" s="69">
        <v>1</v>
      </c>
      <c r="H38" s="69">
        <v>1</v>
      </c>
      <c r="I38" s="69">
        <v>1</v>
      </c>
      <c r="J38" s="70">
        <f>B38*C38*D38*E38*F38*G38*H38*I38</f>
        <v>2115</v>
      </c>
    </row>
    <row r="39" spans="1:16" ht="13" thickBot="1" x14ac:dyDescent="0.3">
      <c r="A39" s="74" t="s">
        <v>39</v>
      </c>
      <c r="B39" s="75"/>
      <c r="C39" s="100"/>
      <c r="D39" s="100"/>
      <c r="E39" s="75"/>
      <c r="F39" s="75"/>
      <c r="G39" s="75"/>
      <c r="H39" s="75"/>
      <c r="I39" s="75"/>
      <c r="J39" s="76">
        <f>SUM(J34:J38)</f>
        <v>40897.982400000008</v>
      </c>
    </row>
    <row r="42" spans="1:16" ht="15.5" x14ac:dyDescent="0.35">
      <c r="E42" s="57" t="s">
        <v>40</v>
      </c>
      <c r="F42" s="61"/>
    </row>
    <row r="44" spans="1:16" ht="13" x14ac:dyDescent="0.3">
      <c r="A44" s="61" t="s">
        <v>41</v>
      </c>
      <c r="C44" s="95" t="s">
        <v>85</v>
      </c>
      <c r="G44" s="61" t="s">
        <v>42</v>
      </c>
      <c r="H44" s="56" t="s">
        <v>6</v>
      </c>
    </row>
    <row r="47" spans="1:16" ht="31.5" x14ac:dyDescent="0.25">
      <c r="A47" s="77" t="s">
        <v>43</v>
      </c>
      <c r="B47" s="77" t="s">
        <v>38</v>
      </c>
      <c r="C47" s="89" t="s">
        <v>44</v>
      </c>
      <c r="D47" s="89" t="s">
        <v>45</v>
      </c>
      <c r="E47" s="77" t="s">
        <v>101</v>
      </c>
      <c r="F47" s="77" t="s">
        <v>50</v>
      </c>
      <c r="G47" s="78" t="s">
        <v>48</v>
      </c>
      <c r="H47" s="77" t="s">
        <v>49</v>
      </c>
      <c r="I47" s="77" t="s">
        <v>102</v>
      </c>
      <c r="J47" s="77" t="s">
        <v>46</v>
      </c>
      <c r="K47" s="89" t="s">
        <v>51</v>
      </c>
      <c r="L47" s="77" t="s">
        <v>211</v>
      </c>
      <c r="M47" s="77" t="s">
        <v>210</v>
      </c>
      <c r="N47" s="77" t="s">
        <v>52</v>
      </c>
      <c r="O47" s="46"/>
      <c r="P47" s="46"/>
    </row>
    <row r="48" spans="1:16" x14ac:dyDescent="0.25">
      <c r="A48" s="55" t="s">
        <v>10</v>
      </c>
      <c r="B48" s="55">
        <f>J34</f>
        <v>8262.7200000000012</v>
      </c>
      <c r="C48" s="90">
        <v>0.85</v>
      </c>
      <c r="D48" s="90">
        <v>0.15</v>
      </c>
      <c r="E48" s="55">
        <f>C48*B48</f>
        <v>7023.3120000000008</v>
      </c>
      <c r="F48" s="55">
        <f>D48*B48</f>
        <v>1239.4080000000001</v>
      </c>
      <c r="G48" s="55">
        <v>6500</v>
      </c>
      <c r="H48" s="55">
        <v>3183</v>
      </c>
      <c r="I48" s="55">
        <f>F48-H48-L48</f>
        <v>-2067.5328</v>
      </c>
      <c r="J48" s="55">
        <f>E48-G48</f>
        <v>523.31200000000081</v>
      </c>
      <c r="K48" s="90">
        <v>0.1</v>
      </c>
      <c r="L48" s="55">
        <f>K48*F48</f>
        <v>123.94080000000002</v>
      </c>
      <c r="M48" s="55" t="s">
        <v>3</v>
      </c>
      <c r="N48" s="55" t="e">
        <f>L48-M48</f>
        <v>#VALUE!</v>
      </c>
    </row>
    <row r="49" spans="1:16" x14ac:dyDescent="0.25">
      <c r="A49" s="55" t="s">
        <v>25</v>
      </c>
      <c r="B49" s="55">
        <v>1710</v>
      </c>
      <c r="C49" s="90">
        <v>0.85</v>
      </c>
      <c r="D49" s="90">
        <v>0.15</v>
      </c>
      <c r="E49" s="55">
        <f>C49*B49</f>
        <v>1453.5</v>
      </c>
      <c r="F49" s="55">
        <f>D49*B49</f>
        <v>256.5</v>
      </c>
      <c r="G49" s="55">
        <v>1000</v>
      </c>
      <c r="H49" s="55">
        <v>475</v>
      </c>
      <c r="I49" s="55">
        <f>F49-H49-L49</f>
        <v>-244.15</v>
      </c>
      <c r="J49" s="55">
        <f>E49-G49</f>
        <v>453.5</v>
      </c>
      <c r="K49" s="90">
        <v>0.1</v>
      </c>
      <c r="L49" s="55">
        <f>K49*F49</f>
        <v>25.650000000000002</v>
      </c>
      <c r="M49" s="55" t="s">
        <v>3</v>
      </c>
      <c r="N49" s="55" t="e">
        <f>L49-M49</f>
        <v>#VALUE!</v>
      </c>
    </row>
    <row r="50" spans="1:16" x14ac:dyDescent="0.25">
      <c r="A50" s="55" t="s">
        <v>100</v>
      </c>
      <c r="B50" s="55">
        <f>J36</f>
        <v>27053.567999999999</v>
      </c>
      <c r="C50" s="90">
        <v>0.9</v>
      </c>
      <c r="D50" s="90">
        <v>0.1</v>
      </c>
      <c r="E50" s="55">
        <f>C50*B50</f>
        <v>24348.211200000002</v>
      </c>
      <c r="F50" s="55">
        <f>D50*B50</f>
        <v>2705.3568</v>
      </c>
      <c r="G50" s="55">
        <v>16800</v>
      </c>
      <c r="H50" s="55">
        <v>0</v>
      </c>
      <c r="I50" s="55">
        <f>F50-H50-L50</f>
        <v>2570.08896</v>
      </c>
      <c r="J50" s="55">
        <f>E50-G50</f>
        <v>7548.2112000000016</v>
      </c>
      <c r="K50" s="90">
        <v>0.05</v>
      </c>
      <c r="L50" s="55">
        <f>K50*F50</f>
        <v>135.26784000000001</v>
      </c>
      <c r="M50" s="55" t="s">
        <v>3</v>
      </c>
      <c r="N50" s="55" t="e">
        <f>L50-M50</f>
        <v>#VALUE!</v>
      </c>
    </row>
    <row r="51" spans="1:16" x14ac:dyDescent="0.25">
      <c r="A51" s="55" t="s">
        <v>103</v>
      </c>
      <c r="B51" s="55">
        <f>J35</f>
        <v>1073.6063999999999</v>
      </c>
      <c r="C51" s="90">
        <v>0.85</v>
      </c>
      <c r="D51" s="90">
        <v>0.15</v>
      </c>
      <c r="E51" s="55">
        <f>C51*B51</f>
        <v>912.56543999999985</v>
      </c>
      <c r="F51" s="55">
        <f>D51*B51</f>
        <v>161.04095999999998</v>
      </c>
      <c r="G51" s="55">
        <v>500</v>
      </c>
      <c r="H51" s="55">
        <v>0</v>
      </c>
      <c r="I51" s="55">
        <f>F51-H51-L51</f>
        <v>144.93686399999999</v>
      </c>
      <c r="J51" s="55">
        <f>E51-G51</f>
        <v>412.56543999999985</v>
      </c>
      <c r="K51" s="90">
        <v>0.1</v>
      </c>
      <c r="L51" s="55">
        <f>K51*F51</f>
        <v>16.104095999999998</v>
      </c>
      <c r="M51" s="55" t="s">
        <v>3</v>
      </c>
      <c r="N51" s="55" t="e">
        <f>L51-M51</f>
        <v>#VALUE!</v>
      </c>
    </row>
    <row r="52" spans="1:16" x14ac:dyDescent="0.25">
      <c r="A52" s="55" t="s">
        <v>61</v>
      </c>
      <c r="B52" s="55">
        <f>J37</f>
        <v>2393.0880000000002</v>
      </c>
      <c r="C52" s="90">
        <v>0.85</v>
      </c>
      <c r="D52" s="90">
        <v>0.15</v>
      </c>
      <c r="E52" s="55">
        <f>C52*B52</f>
        <v>2034.1248000000001</v>
      </c>
      <c r="F52" s="55">
        <f>D52*B52</f>
        <v>358.96320000000003</v>
      </c>
      <c r="G52" s="55">
        <v>1000</v>
      </c>
      <c r="H52" s="55">
        <v>38</v>
      </c>
      <c r="I52" s="55">
        <f>F52-H52-L52</f>
        <v>285.06688000000003</v>
      </c>
      <c r="J52" s="55">
        <f>E52-G52</f>
        <v>1034.1248000000001</v>
      </c>
      <c r="K52" s="90">
        <v>0.1</v>
      </c>
      <c r="L52" s="55">
        <f>K52*F52</f>
        <v>35.896320000000003</v>
      </c>
      <c r="M52" s="55" t="s">
        <v>3</v>
      </c>
      <c r="N52" s="55" t="e">
        <f>L52-M52</f>
        <v>#VALUE!</v>
      </c>
    </row>
    <row r="55" spans="1:16" ht="13" x14ac:dyDescent="0.3">
      <c r="A55" s="61" t="s">
        <v>55</v>
      </c>
      <c r="B55" s="79" t="s">
        <v>3</v>
      </c>
      <c r="C55" s="101" t="s">
        <v>3</v>
      </c>
      <c r="D55" s="87" t="s">
        <v>56</v>
      </c>
      <c r="E55" s="56" t="s">
        <v>3</v>
      </c>
    </row>
    <row r="56" spans="1:16" ht="21" x14ac:dyDescent="0.25">
      <c r="A56" s="80" t="s">
        <v>30</v>
      </c>
      <c r="B56" s="80" t="s">
        <v>57</v>
      </c>
      <c r="C56" s="91" t="s">
        <v>58</v>
      </c>
      <c r="D56" s="91" t="s">
        <v>59</v>
      </c>
      <c r="E56" s="80" t="s">
        <v>60</v>
      </c>
      <c r="F56" s="80" t="s">
        <v>61</v>
      </c>
      <c r="G56" s="80" t="s">
        <v>62</v>
      </c>
      <c r="H56" s="80" t="s">
        <v>63</v>
      </c>
      <c r="I56" s="80" t="s">
        <v>64</v>
      </c>
      <c r="J56" s="80" t="s">
        <v>65</v>
      </c>
      <c r="K56" s="91" t="s">
        <v>66</v>
      </c>
      <c r="L56" s="80" t="s">
        <v>67</v>
      </c>
      <c r="M56" s="80" t="s">
        <v>68</v>
      </c>
      <c r="N56" s="49" t="s">
        <v>69</v>
      </c>
      <c r="O56" s="49" t="s">
        <v>70</v>
      </c>
      <c r="P56" s="49" t="s">
        <v>71</v>
      </c>
    </row>
    <row r="57" spans="1:16" x14ac:dyDescent="0.25">
      <c r="A57" s="81" t="s">
        <v>10</v>
      </c>
      <c r="B57" s="81"/>
      <c r="C57" s="92"/>
      <c r="D57" s="92"/>
      <c r="E57" s="81"/>
      <c r="F57" s="81"/>
      <c r="G57" s="81"/>
      <c r="H57" s="81"/>
      <c r="I57" s="81"/>
      <c r="J57" s="81"/>
      <c r="K57" s="92"/>
      <c r="L57" s="81"/>
      <c r="M57" s="81"/>
      <c r="N57" s="50"/>
      <c r="O57" s="50"/>
      <c r="P57" s="4"/>
    </row>
    <row r="58" spans="1:16" x14ac:dyDescent="0.25">
      <c r="A58" s="81" t="s">
        <v>72</v>
      </c>
      <c r="B58" s="81"/>
      <c r="C58" s="92"/>
      <c r="D58" s="92"/>
      <c r="E58" s="81"/>
      <c r="F58" s="81"/>
      <c r="G58" s="81"/>
      <c r="H58" s="81"/>
      <c r="I58" s="81"/>
      <c r="J58" s="81"/>
      <c r="K58" s="92"/>
      <c r="L58" s="81"/>
      <c r="M58" s="81"/>
      <c r="N58" s="50"/>
      <c r="O58" s="50"/>
      <c r="P58" s="4"/>
    </row>
    <row r="59" spans="1:16" x14ac:dyDescent="0.25">
      <c r="A59" s="81" t="s">
        <v>73</v>
      </c>
      <c r="B59" s="81"/>
      <c r="C59" s="92"/>
      <c r="D59" s="92"/>
      <c r="E59" s="81"/>
      <c r="F59" s="81"/>
      <c r="G59" s="81"/>
      <c r="H59" s="81"/>
      <c r="I59" s="81"/>
      <c r="J59" s="81"/>
      <c r="K59" s="92"/>
      <c r="L59" s="81"/>
      <c r="M59" s="81"/>
      <c r="N59" s="50"/>
      <c r="O59" s="50"/>
      <c r="P59" s="4"/>
    </row>
    <row r="62" spans="1:16" x14ac:dyDescent="0.25">
      <c r="A62" s="82" t="s">
        <v>74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75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76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77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78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  <row r="67" spans="1:12" x14ac:dyDescent="0.25">
      <c r="A67" s="82" t="s">
        <v>79</v>
      </c>
      <c r="B67" s="82"/>
      <c r="C67" s="93"/>
      <c r="D67" s="93"/>
      <c r="E67" s="82"/>
      <c r="F67" s="82"/>
      <c r="G67" s="82"/>
      <c r="H67" s="82"/>
      <c r="I67" s="82"/>
      <c r="J67" s="82"/>
      <c r="K67" s="93"/>
      <c r="L67" s="82"/>
    </row>
    <row r="68" spans="1:12" x14ac:dyDescent="0.25">
      <c r="A68" s="82" t="s">
        <v>80</v>
      </c>
      <c r="B68" s="82"/>
      <c r="C68" s="93"/>
      <c r="D68" s="93"/>
      <c r="E68" s="82"/>
      <c r="F68" s="82"/>
      <c r="G68" s="82"/>
      <c r="H68" s="82"/>
      <c r="I68" s="82"/>
      <c r="J68" s="82"/>
      <c r="K68" s="93"/>
      <c r="L68" s="82"/>
    </row>
    <row r="69" spans="1:12" x14ac:dyDescent="0.25">
      <c r="A69" s="82" t="s">
        <v>81</v>
      </c>
      <c r="B69" s="82"/>
      <c r="C69" s="93"/>
      <c r="D69" s="93"/>
      <c r="E69" s="82"/>
      <c r="F69" s="82"/>
      <c r="G69" s="82"/>
      <c r="H69" s="82"/>
      <c r="I69" s="82"/>
      <c r="J69" s="82"/>
      <c r="K69" s="93"/>
      <c r="L69" s="82"/>
    </row>
    <row r="70" spans="1:12" x14ac:dyDescent="0.25">
      <c r="A70" s="82" t="s">
        <v>82</v>
      </c>
      <c r="B70" s="82"/>
      <c r="C70" s="93"/>
      <c r="D70" s="93"/>
      <c r="E70" s="82"/>
      <c r="F70" s="82"/>
      <c r="G70" s="82"/>
      <c r="H70" s="82"/>
      <c r="I70" s="82"/>
      <c r="J70" s="82"/>
      <c r="K70" s="93"/>
      <c r="L70" s="82"/>
    </row>
    <row r="71" spans="1:12" x14ac:dyDescent="0.25">
      <c r="A71" s="82" t="s">
        <v>83</v>
      </c>
      <c r="B71" s="82"/>
      <c r="C71" s="93"/>
      <c r="D71" s="93"/>
      <c r="E71" s="82"/>
      <c r="F71" s="82"/>
      <c r="G71" s="82"/>
      <c r="H71" s="82"/>
      <c r="I71" s="82"/>
      <c r="J71" s="82"/>
      <c r="K71" s="93"/>
      <c r="L71" s="82"/>
    </row>
    <row r="72" spans="1:12" x14ac:dyDescent="0.25">
      <c r="A72" s="82" t="s">
        <v>84</v>
      </c>
      <c r="B72" s="82"/>
      <c r="C72" s="93"/>
      <c r="D72" s="93"/>
      <c r="E72" s="82"/>
      <c r="F72" s="82"/>
      <c r="G72" s="82"/>
      <c r="H72" s="82"/>
      <c r="I72" s="82"/>
      <c r="J72" s="82"/>
      <c r="K72" s="93"/>
      <c r="L72" s="82"/>
    </row>
  </sheetData>
  <phoneticPr fontId="0" type="noConversion"/>
  <pageMargins left="0.75" right="0.75" top="1" bottom="1" header="0.5" footer="0.5"/>
  <pageSetup scale="61" orientation="portrait" horizontalDpi="4294967292" r:id="rId1"/>
  <headerFooter alignWithMargins="0">
    <oddHeader>&amp;A</oddHeader>
    <oddFooter>Page &amp;P</oddFooter>
  </headerFooter>
  <rowBreaks count="1" manualBreakCount="1">
    <brk id="38" max="65535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P69"/>
  <sheetViews>
    <sheetView topLeftCell="A37" zoomScale="75" workbookViewId="0">
      <selection activeCell="H49" sqref="H49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95" customWidth="1"/>
    <col min="12" max="12" width="8.81640625" style="59" customWidth="1"/>
    <col min="13" max="14" width="8.81640625" style="56" customWidth="1"/>
  </cols>
  <sheetData>
    <row r="1" spans="1:11" ht="15.5" x14ac:dyDescent="0.35">
      <c r="A1" s="59"/>
      <c r="B1" s="59"/>
      <c r="C1" s="95"/>
      <c r="D1" s="110" t="s">
        <v>0</v>
      </c>
      <c r="E1" s="108"/>
      <c r="F1" s="59"/>
      <c r="G1" s="59"/>
      <c r="H1" s="59"/>
      <c r="I1" s="59"/>
      <c r="J1" s="59"/>
    </row>
    <row r="2" spans="1:11" ht="15.5" x14ac:dyDescent="0.35">
      <c r="A2" s="59"/>
      <c r="B2" s="59"/>
      <c r="C2" s="95"/>
      <c r="D2" s="110" t="s">
        <v>1</v>
      </c>
      <c r="E2" s="108"/>
      <c r="F2" s="59"/>
      <c r="G2" s="59"/>
      <c r="H2" s="59"/>
      <c r="I2" s="59"/>
      <c r="J2" s="59"/>
    </row>
    <row r="3" spans="1:11" x14ac:dyDescent="0.25">
      <c r="A3" s="59"/>
      <c r="B3" s="59"/>
      <c r="C3" s="95"/>
      <c r="D3" s="95"/>
      <c r="E3" s="59"/>
      <c r="F3" s="59"/>
      <c r="G3" s="59"/>
      <c r="H3" s="59"/>
      <c r="I3" s="59"/>
      <c r="J3" s="59"/>
    </row>
    <row r="4" spans="1:11" ht="13" x14ac:dyDescent="0.3">
      <c r="A4" s="58" t="s">
        <v>2</v>
      </c>
      <c r="B4" s="59" t="s">
        <v>177</v>
      </c>
      <c r="C4" s="95"/>
      <c r="D4" s="95"/>
      <c r="E4" s="59"/>
      <c r="F4" s="58" t="s">
        <v>5</v>
      </c>
      <c r="G4" s="59" t="s">
        <v>6</v>
      </c>
      <c r="H4" s="59"/>
      <c r="I4" s="59"/>
      <c r="J4" s="59"/>
    </row>
    <row r="5" spans="1:11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1" ht="13" x14ac:dyDescent="0.3">
      <c r="A6" s="58" t="s">
        <v>7</v>
      </c>
      <c r="B6" s="59">
        <v>6977</v>
      </c>
      <c r="C6" s="95"/>
      <c r="D6" s="95"/>
      <c r="E6" s="58" t="s">
        <v>8</v>
      </c>
      <c r="F6" s="59"/>
      <c r="G6" s="59"/>
      <c r="H6" s="59">
        <v>1446</v>
      </c>
      <c r="I6" s="59"/>
      <c r="J6" s="59"/>
    </row>
    <row r="7" spans="1:11" x14ac:dyDescent="0.25">
      <c r="A7" s="59"/>
      <c r="B7" s="59"/>
      <c r="C7" s="95"/>
      <c r="D7" s="95"/>
      <c r="E7" s="59"/>
      <c r="F7" s="59"/>
      <c r="G7" s="59"/>
      <c r="H7" s="59"/>
      <c r="I7" s="59"/>
      <c r="J7" s="59"/>
    </row>
    <row r="8" spans="1:11" ht="14" x14ac:dyDescent="0.3">
      <c r="A8" s="109" t="s">
        <v>9</v>
      </c>
      <c r="B8" s="59"/>
      <c r="C8" s="95"/>
      <c r="D8" s="95"/>
      <c r="E8" s="59"/>
      <c r="F8" s="59"/>
      <c r="G8" s="59"/>
      <c r="H8" s="59"/>
      <c r="I8" s="59"/>
      <c r="J8" s="59"/>
    </row>
    <row r="9" spans="1:11" ht="13.5" thickBot="1" x14ac:dyDescent="0.35">
      <c r="A9" s="61" t="s">
        <v>10</v>
      </c>
    </row>
    <row r="10" spans="1:11" ht="25.5" thickBot="1" x14ac:dyDescent="0.3">
      <c r="A10" s="62" t="s">
        <v>26</v>
      </c>
      <c r="B10" s="63" t="s">
        <v>13</v>
      </c>
      <c r="C10" s="96" t="s">
        <v>27</v>
      </c>
      <c r="D10" s="114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K10" s="111" t="s">
        <v>86</v>
      </c>
    </row>
    <row r="11" spans="1:11" x14ac:dyDescent="0.25">
      <c r="A11" s="71" t="s">
        <v>28</v>
      </c>
      <c r="B11" s="72"/>
      <c r="C11" s="15">
        <v>1293</v>
      </c>
      <c r="D11" s="21">
        <v>7.0000000000000001E-3</v>
      </c>
      <c r="E11" s="72">
        <f t="shared" ref="E11:E17" si="0">C11*D11</f>
        <v>9.0510000000000002</v>
      </c>
      <c r="F11" s="72">
        <v>1.25</v>
      </c>
      <c r="G11" s="72">
        <f t="shared" ref="G11:G17" si="1">E11*F11</f>
        <v>11.313750000000001</v>
      </c>
      <c r="H11" s="72">
        <v>0.76</v>
      </c>
      <c r="I11" s="72">
        <v>120</v>
      </c>
      <c r="J11" s="73">
        <f t="shared" ref="J11:J17" si="2">G11*H11*I11</f>
        <v>1031.8139999999999</v>
      </c>
      <c r="K11" s="95">
        <f>J11/I11</f>
        <v>8.5984499999999979</v>
      </c>
    </row>
    <row r="12" spans="1:11" x14ac:dyDescent="0.25">
      <c r="A12" s="65" t="s">
        <v>22</v>
      </c>
      <c r="B12" s="66"/>
      <c r="C12" s="17">
        <v>153</v>
      </c>
      <c r="D12" s="22">
        <v>2.5000000000000001E-2</v>
      </c>
      <c r="E12" s="66">
        <f t="shared" si="0"/>
        <v>3.8250000000000002</v>
      </c>
      <c r="F12" s="66">
        <v>2.15</v>
      </c>
      <c r="G12" s="66">
        <f t="shared" si="1"/>
        <v>8.2237500000000008</v>
      </c>
      <c r="H12" s="66">
        <v>0.76</v>
      </c>
      <c r="I12" s="66">
        <v>120</v>
      </c>
      <c r="J12" s="67">
        <f t="shared" si="2"/>
        <v>750.00600000000009</v>
      </c>
      <c r="K12" s="95">
        <f>J12/I12</f>
        <v>6.2500500000000008</v>
      </c>
    </row>
    <row r="13" spans="1:11" x14ac:dyDescent="0.25">
      <c r="A13" s="65" t="s">
        <v>23</v>
      </c>
      <c r="B13" s="66"/>
      <c r="C13" s="17"/>
      <c r="D13" s="22"/>
      <c r="E13" s="66">
        <f t="shared" si="0"/>
        <v>0</v>
      </c>
      <c r="F13" s="66"/>
      <c r="G13" s="66">
        <f t="shared" si="1"/>
        <v>0</v>
      </c>
      <c r="H13" s="66">
        <v>0</v>
      </c>
      <c r="I13" s="66">
        <v>0</v>
      </c>
      <c r="J13" s="67">
        <f t="shared" si="2"/>
        <v>0</v>
      </c>
    </row>
    <row r="14" spans="1:11" x14ac:dyDescent="0.25">
      <c r="A14" s="65"/>
      <c r="B14" s="66"/>
      <c r="C14" s="17"/>
      <c r="D14" s="22"/>
      <c r="E14" s="66">
        <f t="shared" si="0"/>
        <v>0</v>
      </c>
      <c r="F14" s="66"/>
      <c r="G14" s="66">
        <f t="shared" si="1"/>
        <v>0</v>
      </c>
      <c r="H14" s="66"/>
      <c r="I14" s="66"/>
      <c r="J14" s="67">
        <f t="shared" si="2"/>
        <v>0</v>
      </c>
    </row>
    <row r="15" spans="1:11" x14ac:dyDescent="0.25">
      <c r="A15" s="65"/>
      <c r="B15" s="66"/>
      <c r="C15" s="17"/>
      <c r="D15" s="22"/>
      <c r="E15" s="66">
        <f t="shared" si="0"/>
        <v>0</v>
      </c>
      <c r="F15" s="66"/>
      <c r="G15" s="66">
        <f t="shared" si="1"/>
        <v>0</v>
      </c>
      <c r="H15" s="66"/>
      <c r="I15" s="66"/>
      <c r="J15" s="67">
        <f t="shared" si="2"/>
        <v>0</v>
      </c>
    </row>
    <row r="16" spans="1:11" x14ac:dyDescent="0.25">
      <c r="A16" s="65"/>
      <c r="B16" s="66"/>
      <c r="C16" s="17"/>
      <c r="D16" s="22"/>
      <c r="E16" s="66">
        <f t="shared" si="0"/>
        <v>0</v>
      </c>
      <c r="F16" s="66"/>
      <c r="G16" s="66">
        <f t="shared" si="1"/>
        <v>0</v>
      </c>
      <c r="H16" s="66"/>
      <c r="I16" s="66"/>
      <c r="J16" s="67">
        <f t="shared" si="2"/>
        <v>0</v>
      </c>
    </row>
    <row r="17" spans="1:11" x14ac:dyDescent="0.25">
      <c r="A17" s="65"/>
      <c r="B17" s="66"/>
      <c r="C17" s="17"/>
      <c r="D17" s="22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</row>
    <row r="18" spans="1:11" ht="13" thickBot="1" x14ac:dyDescent="0.3">
      <c r="A18" s="68" t="s">
        <v>24</v>
      </c>
      <c r="B18" s="69">
        <f>SUM(B11:B17)</f>
        <v>0</v>
      </c>
      <c r="C18" s="19">
        <f>SUM(C11:C17)</f>
        <v>1446</v>
      </c>
      <c r="D18" s="23"/>
      <c r="E18" s="69">
        <f>SUM(E11:E17)</f>
        <v>12.876000000000001</v>
      </c>
      <c r="F18" s="69"/>
      <c r="G18" s="69">
        <f>SUM(G11:G17)</f>
        <v>19.537500000000001</v>
      </c>
      <c r="H18" s="69"/>
      <c r="I18" s="69"/>
      <c r="J18" s="70">
        <f>SUM(J11:J17)</f>
        <v>1781.82</v>
      </c>
      <c r="K18" s="95">
        <f>SUM(K11:K17)</f>
        <v>14.848499999999998</v>
      </c>
    </row>
    <row r="19" spans="1:11" x14ac:dyDescent="0.25">
      <c r="C19" s="121"/>
      <c r="D19" s="115"/>
    </row>
    <row r="20" spans="1:11" ht="13.5" thickBot="1" x14ac:dyDescent="0.35">
      <c r="A20" s="61" t="s">
        <v>25</v>
      </c>
      <c r="C20" s="121"/>
      <c r="D20" s="115"/>
    </row>
    <row r="21" spans="1:11" ht="25.5" thickBot="1" x14ac:dyDescent="0.3">
      <c r="A21" s="62" t="s">
        <v>26</v>
      </c>
      <c r="B21" s="63" t="s">
        <v>13</v>
      </c>
      <c r="C21" s="120" t="s">
        <v>27</v>
      </c>
      <c r="D21" s="114" t="s">
        <v>14</v>
      </c>
      <c r="E21" s="63" t="s">
        <v>15</v>
      </c>
      <c r="F21" s="63" t="s">
        <v>16</v>
      </c>
      <c r="G21" s="63" t="s">
        <v>17</v>
      </c>
      <c r="H21" s="63" t="s">
        <v>18</v>
      </c>
      <c r="I21" s="63" t="s">
        <v>19</v>
      </c>
      <c r="J21" s="64" t="s">
        <v>20</v>
      </c>
      <c r="K21" s="111" t="s">
        <v>86</v>
      </c>
    </row>
    <row r="22" spans="1:11" x14ac:dyDescent="0.25">
      <c r="A22" s="71" t="s">
        <v>28</v>
      </c>
      <c r="B22" s="72"/>
      <c r="C22" s="15">
        <v>1293</v>
      </c>
      <c r="D22" s="21">
        <v>7.0000000000000001E-3</v>
      </c>
      <c r="E22" s="72">
        <f t="shared" ref="E22:E28" si="3">C22*D22</f>
        <v>9.0510000000000002</v>
      </c>
      <c r="F22" s="72">
        <v>1</v>
      </c>
      <c r="G22" s="72">
        <f t="shared" ref="G22:G28" si="4">E22*F22</f>
        <v>9.0510000000000002</v>
      </c>
      <c r="H22" s="72">
        <v>0.5</v>
      </c>
      <c r="I22" s="72">
        <v>60</v>
      </c>
      <c r="J22" s="73">
        <f t="shared" ref="J22:J28" si="5">G22*H22*I22</f>
        <v>271.53000000000003</v>
      </c>
      <c r="K22" s="95">
        <f>J22/I22</f>
        <v>4.5255000000000001</v>
      </c>
    </row>
    <row r="23" spans="1:11" x14ac:dyDescent="0.25">
      <c r="A23" s="65" t="s">
        <v>22</v>
      </c>
      <c r="B23" s="66"/>
      <c r="C23" s="17">
        <v>153</v>
      </c>
      <c r="D23" s="22">
        <v>2.5000000000000001E-2</v>
      </c>
      <c r="E23" s="66">
        <f t="shared" si="3"/>
        <v>3.8250000000000002</v>
      </c>
      <c r="F23" s="66">
        <v>2</v>
      </c>
      <c r="G23" s="66">
        <f t="shared" si="4"/>
        <v>7.65</v>
      </c>
      <c r="H23" s="66">
        <v>0.5</v>
      </c>
      <c r="I23" s="66">
        <v>60</v>
      </c>
      <c r="J23" s="67">
        <f t="shared" si="5"/>
        <v>229.5</v>
      </c>
      <c r="K23" s="95">
        <f>J23/I23</f>
        <v>3.8250000000000002</v>
      </c>
    </row>
    <row r="24" spans="1:11" x14ac:dyDescent="0.25">
      <c r="A24" s="65" t="s">
        <v>23</v>
      </c>
      <c r="B24" s="66"/>
      <c r="C24" s="17"/>
      <c r="D24" s="22"/>
      <c r="E24" s="66">
        <f t="shared" si="3"/>
        <v>0</v>
      </c>
      <c r="F24" s="66"/>
      <c r="G24" s="66">
        <f t="shared" si="4"/>
        <v>0</v>
      </c>
      <c r="H24" s="66"/>
      <c r="I24" s="66"/>
      <c r="J24" s="67">
        <f t="shared" si="5"/>
        <v>0</v>
      </c>
    </row>
    <row r="25" spans="1:11" x14ac:dyDescent="0.25">
      <c r="A25" s="65"/>
      <c r="B25" s="66"/>
      <c r="C25" s="17"/>
      <c r="D25" s="22"/>
      <c r="E25" s="66">
        <f t="shared" si="3"/>
        <v>0</v>
      </c>
      <c r="F25" s="66"/>
      <c r="G25" s="66">
        <f t="shared" si="4"/>
        <v>0</v>
      </c>
      <c r="H25" s="66"/>
      <c r="I25" s="66"/>
      <c r="J25" s="67">
        <f t="shared" si="5"/>
        <v>0</v>
      </c>
    </row>
    <row r="26" spans="1:11" x14ac:dyDescent="0.25">
      <c r="A26" s="65"/>
      <c r="B26" s="66"/>
      <c r="C26" s="17"/>
      <c r="D26" s="22"/>
      <c r="E26" s="66">
        <f t="shared" si="3"/>
        <v>0</v>
      </c>
      <c r="F26" s="66"/>
      <c r="G26" s="66">
        <f t="shared" si="4"/>
        <v>0</v>
      </c>
      <c r="H26" s="66"/>
      <c r="I26" s="66"/>
      <c r="J26" s="67">
        <f t="shared" si="5"/>
        <v>0</v>
      </c>
    </row>
    <row r="27" spans="1:11" x14ac:dyDescent="0.25">
      <c r="A27" s="65"/>
      <c r="B27" s="66"/>
      <c r="C27" s="17"/>
      <c r="D27" s="22"/>
      <c r="E27" s="66">
        <f t="shared" si="3"/>
        <v>0</v>
      </c>
      <c r="F27" s="66"/>
      <c r="G27" s="66">
        <f t="shared" si="4"/>
        <v>0</v>
      </c>
      <c r="H27" s="66"/>
      <c r="I27" s="66"/>
      <c r="J27" s="67">
        <f t="shared" si="5"/>
        <v>0</v>
      </c>
    </row>
    <row r="28" spans="1:11" x14ac:dyDescent="0.25">
      <c r="A28" s="65"/>
      <c r="B28" s="66"/>
      <c r="C28" s="17"/>
      <c r="D28" s="22"/>
      <c r="E28" s="66">
        <f t="shared" si="3"/>
        <v>0</v>
      </c>
      <c r="F28" s="66"/>
      <c r="G28" s="66">
        <f t="shared" si="4"/>
        <v>0</v>
      </c>
      <c r="H28" s="66"/>
      <c r="I28" s="66"/>
      <c r="J28" s="67">
        <f t="shared" si="5"/>
        <v>0</v>
      </c>
    </row>
    <row r="29" spans="1:11" ht="13" thickBot="1" x14ac:dyDescent="0.3">
      <c r="A29" s="68" t="s">
        <v>24</v>
      </c>
      <c r="B29" s="69">
        <f>SUM(B22:B28)</f>
        <v>0</v>
      </c>
      <c r="C29" s="19">
        <f>SUM(C22:C28)</f>
        <v>1446</v>
      </c>
      <c r="D29" s="23"/>
      <c r="E29" s="69">
        <f>SUM(E22:E28)</f>
        <v>12.876000000000001</v>
      </c>
      <c r="F29" s="69"/>
      <c r="G29" s="69">
        <f>SUM(G22:G28)</f>
        <v>16.701000000000001</v>
      </c>
      <c r="H29" s="69"/>
      <c r="I29" s="69"/>
      <c r="J29" s="70">
        <f>SUM(J22:J28)</f>
        <v>501.03000000000003</v>
      </c>
      <c r="K29" s="95">
        <f>SUM(K22:K28)</f>
        <v>8.3505000000000003</v>
      </c>
    </row>
    <row r="30" spans="1:11" x14ac:dyDescent="0.25">
      <c r="C30" s="121"/>
      <c r="D30" s="121"/>
    </row>
    <row r="31" spans="1:11" ht="14.5" thickBot="1" x14ac:dyDescent="0.35">
      <c r="A31" s="60" t="s">
        <v>29</v>
      </c>
      <c r="C31" s="121"/>
      <c r="D31" s="121"/>
    </row>
    <row r="32" spans="1:11" ht="32" thickBot="1" x14ac:dyDescent="0.3">
      <c r="A32" s="62" t="s">
        <v>30</v>
      </c>
      <c r="B32" s="63" t="s">
        <v>20</v>
      </c>
      <c r="C32" s="120" t="s">
        <v>31</v>
      </c>
      <c r="D32" s="120" t="s">
        <v>32</v>
      </c>
      <c r="E32" s="63" t="s">
        <v>33</v>
      </c>
      <c r="F32" s="63" t="s">
        <v>34</v>
      </c>
      <c r="G32" s="63" t="s">
        <v>35</v>
      </c>
      <c r="H32" s="63" t="s">
        <v>36</v>
      </c>
      <c r="I32" s="63" t="s">
        <v>37</v>
      </c>
      <c r="J32" s="64" t="s">
        <v>38</v>
      </c>
    </row>
    <row r="33" spans="1:16" x14ac:dyDescent="0.25">
      <c r="A33" s="71" t="s">
        <v>10</v>
      </c>
      <c r="B33" s="72">
        <f>J18</f>
        <v>1781.82</v>
      </c>
      <c r="C33" s="15">
        <v>1</v>
      </c>
      <c r="D33" s="15">
        <v>1</v>
      </c>
      <c r="E33" s="72">
        <v>1</v>
      </c>
      <c r="F33" s="72">
        <v>1</v>
      </c>
      <c r="G33" s="72">
        <v>1</v>
      </c>
      <c r="H33" s="72">
        <v>1</v>
      </c>
      <c r="I33" s="72">
        <v>1</v>
      </c>
      <c r="J33" s="73">
        <f>B33*C33*D33*E33*F33*G33*H33*I33</f>
        <v>1781.82</v>
      </c>
    </row>
    <row r="34" spans="1:16" ht="13" thickBot="1" x14ac:dyDescent="0.3">
      <c r="A34" s="68" t="s">
        <v>25</v>
      </c>
      <c r="B34" s="69">
        <f>J29</f>
        <v>501.03000000000003</v>
      </c>
      <c r="C34" s="19">
        <v>1</v>
      </c>
      <c r="D34" s="19">
        <v>1</v>
      </c>
      <c r="E34" s="69">
        <v>1</v>
      </c>
      <c r="F34" s="69">
        <v>1</v>
      </c>
      <c r="G34" s="69">
        <v>1</v>
      </c>
      <c r="H34" s="69">
        <v>1</v>
      </c>
      <c r="I34" s="69">
        <v>1</v>
      </c>
      <c r="J34" s="70">
        <f>B34*C34*D34*E34*F34*G34*H34*I34</f>
        <v>501.03000000000003</v>
      </c>
    </row>
    <row r="35" spans="1:16" ht="13" thickBot="1" x14ac:dyDescent="0.3">
      <c r="A35" s="74" t="s">
        <v>39</v>
      </c>
      <c r="B35" s="75"/>
      <c r="C35" s="100"/>
      <c r="D35" s="100"/>
      <c r="E35" s="75"/>
      <c r="F35" s="75"/>
      <c r="G35" s="75"/>
      <c r="H35" s="75"/>
      <c r="I35" s="75"/>
      <c r="J35" s="76">
        <f>SUM(J33:J34)</f>
        <v>2282.85</v>
      </c>
    </row>
    <row r="40" spans="1:16" x14ac:dyDescent="0.25">
      <c r="C40" s="95"/>
    </row>
    <row r="41" spans="1:16" ht="15.5" x14ac:dyDescent="0.35">
      <c r="E41" s="57" t="s">
        <v>40</v>
      </c>
      <c r="F41" s="61"/>
      <c r="K41" s="87"/>
      <c r="L41" s="56"/>
    </row>
    <row r="42" spans="1:16" x14ac:dyDescent="0.25">
      <c r="K42" s="87"/>
      <c r="L42" s="56"/>
    </row>
    <row r="43" spans="1:16" ht="13" x14ac:dyDescent="0.3">
      <c r="A43" s="61" t="s">
        <v>41</v>
      </c>
      <c r="C43" s="95" t="s">
        <v>177</v>
      </c>
      <c r="G43" s="61" t="s">
        <v>42</v>
      </c>
      <c r="H43" s="56" t="s">
        <v>6</v>
      </c>
      <c r="K43" s="87"/>
      <c r="L43" s="56"/>
    </row>
    <row r="44" spans="1:16" x14ac:dyDescent="0.25">
      <c r="K44" s="87"/>
      <c r="L44" s="56"/>
    </row>
    <row r="45" spans="1:16" x14ac:dyDescent="0.25">
      <c r="K45" s="87"/>
      <c r="L45" s="56"/>
    </row>
    <row r="46" spans="1:16" ht="42" x14ac:dyDescent="0.25">
      <c r="A46" s="77" t="s">
        <v>43</v>
      </c>
      <c r="B46" s="77" t="s">
        <v>38</v>
      </c>
      <c r="C46" s="89" t="s">
        <v>44</v>
      </c>
      <c r="D46" s="89" t="s">
        <v>45</v>
      </c>
      <c r="E46" s="77" t="s">
        <v>101</v>
      </c>
      <c r="F46" s="77" t="s">
        <v>178</v>
      </c>
      <c r="G46" s="78" t="s">
        <v>48</v>
      </c>
      <c r="H46" s="77" t="s">
        <v>49</v>
      </c>
      <c r="I46" s="77" t="s">
        <v>50</v>
      </c>
      <c r="J46" s="77" t="s">
        <v>46</v>
      </c>
      <c r="K46" s="89" t="s">
        <v>51</v>
      </c>
      <c r="L46" s="77" t="s">
        <v>211</v>
      </c>
      <c r="M46" s="77" t="s">
        <v>210</v>
      </c>
      <c r="N46" s="77" t="s">
        <v>213</v>
      </c>
      <c r="O46" s="46"/>
      <c r="P46" s="46"/>
    </row>
    <row r="47" spans="1:16" x14ac:dyDescent="0.25">
      <c r="A47" s="55" t="s">
        <v>10</v>
      </c>
      <c r="B47" s="55">
        <f>J33</f>
        <v>1781.82</v>
      </c>
      <c r="C47" s="90">
        <v>0.85</v>
      </c>
      <c r="D47" s="90">
        <v>0.15</v>
      </c>
      <c r="E47" s="55">
        <f>C47*B47</f>
        <v>1514.5469999999998</v>
      </c>
      <c r="F47" s="55">
        <f>D47*B47</f>
        <v>267.27299999999997</v>
      </c>
      <c r="G47" s="55">
        <v>1500</v>
      </c>
      <c r="H47" s="55">
        <v>0</v>
      </c>
      <c r="I47" s="55">
        <f>F47-H47-L47</f>
        <v>240.54569999999995</v>
      </c>
      <c r="J47" s="55">
        <f>E47-G47</f>
        <v>14.546999999999798</v>
      </c>
      <c r="K47" s="90">
        <v>0.1</v>
      </c>
      <c r="L47" s="55">
        <f>K47*F47</f>
        <v>26.7273</v>
      </c>
      <c r="M47" s="55" t="s">
        <v>3</v>
      </c>
      <c r="N47" s="55" t="e">
        <f>L47-M47</f>
        <v>#VALUE!</v>
      </c>
    </row>
    <row r="48" spans="1:16" x14ac:dyDescent="0.25">
      <c r="A48" s="55" t="s">
        <v>25</v>
      </c>
      <c r="B48" s="55">
        <f>J34</f>
        <v>501.03000000000003</v>
      </c>
      <c r="C48" s="90">
        <v>0.9</v>
      </c>
      <c r="D48" s="90">
        <v>0.1</v>
      </c>
      <c r="E48" s="55">
        <f>C48*B48</f>
        <v>450.92700000000002</v>
      </c>
      <c r="F48" s="55">
        <f>D48*B48</f>
        <v>50.103000000000009</v>
      </c>
      <c r="G48" s="55">
        <v>375</v>
      </c>
      <c r="H48" s="55">
        <v>0</v>
      </c>
      <c r="I48" s="55">
        <f>F48-H48-L48</f>
        <v>45.092700000000008</v>
      </c>
      <c r="J48" s="55">
        <f>E48-G48</f>
        <v>75.927000000000021</v>
      </c>
      <c r="K48" s="90">
        <v>0.1</v>
      </c>
      <c r="L48" s="55">
        <f>K48*F48</f>
        <v>5.0103000000000009</v>
      </c>
      <c r="M48" s="55" t="s">
        <v>3</v>
      </c>
      <c r="N48" s="55" t="e">
        <f>L48-M48</f>
        <v>#VALUE!</v>
      </c>
    </row>
    <row r="49" spans="1:16" x14ac:dyDescent="0.25">
      <c r="A49" s="55"/>
      <c r="B49" s="55"/>
      <c r="C49" s="90"/>
      <c r="D49" s="90"/>
      <c r="E49" s="55">
        <f>C49*B49</f>
        <v>0</v>
      </c>
      <c r="F49" s="55">
        <f>D49*B49</f>
        <v>0</v>
      </c>
      <c r="G49" s="55"/>
      <c r="H49" s="55"/>
      <c r="I49" s="55" t="s">
        <v>3</v>
      </c>
      <c r="J49" s="55">
        <f>E49-G49</f>
        <v>0</v>
      </c>
      <c r="K49" s="90"/>
      <c r="L49" s="55" t="s">
        <v>3</v>
      </c>
      <c r="M49" s="55" t="s">
        <v>3</v>
      </c>
      <c r="N49" s="55"/>
    </row>
    <row r="50" spans="1:16" x14ac:dyDescent="0.25">
      <c r="K50" s="87"/>
      <c r="L50" s="56"/>
    </row>
    <row r="51" spans="1:16" x14ac:dyDescent="0.25">
      <c r="K51" s="87"/>
      <c r="L51" s="56"/>
    </row>
    <row r="52" spans="1:16" ht="13" x14ac:dyDescent="0.3">
      <c r="A52" s="61" t="s">
        <v>55</v>
      </c>
      <c r="B52" s="79" t="s">
        <v>3</v>
      </c>
      <c r="C52" s="101" t="s">
        <v>3</v>
      </c>
      <c r="D52" s="87" t="s">
        <v>56</v>
      </c>
      <c r="E52" s="56" t="s">
        <v>3</v>
      </c>
      <c r="K52" s="87"/>
      <c r="L52" s="56"/>
    </row>
    <row r="53" spans="1:16" ht="21" x14ac:dyDescent="0.25">
      <c r="A53" s="80" t="s">
        <v>30</v>
      </c>
      <c r="B53" s="80" t="s">
        <v>57</v>
      </c>
      <c r="C53" s="91" t="s">
        <v>58</v>
      </c>
      <c r="D53" s="91" t="s">
        <v>59</v>
      </c>
      <c r="E53" s="80" t="s">
        <v>60</v>
      </c>
      <c r="F53" s="80" t="s">
        <v>61</v>
      </c>
      <c r="G53" s="80" t="s">
        <v>62</v>
      </c>
      <c r="H53" s="80" t="s">
        <v>63</v>
      </c>
      <c r="I53" s="80" t="s">
        <v>64</v>
      </c>
      <c r="J53" s="80" t="s">
        <v>65</v>
      </c>
      <c r="K53" s="91" t="s">
        <v>66</v>
      </c>
      <c r="L53" s="80" t="s">
        <v>67</v>
      </c>
      <c r="M53" s="80" t="s">
        <v>68</v>
      </c>
      <c r="N53" s="80" t="s">
        <v>69</v>
      </c>
      <c r="O53" s="49" t="s">
        <v>70</v>
      </c>
      <c r="P53" s="49" t="s">
        <v>71</v>
      </c>
    </row>
    <row r="54" spans="1:16" x14ac:dyDescent="0.25">
      <c r="A54" s="81" t="s">
        <v>10</v>
      </c>
      <c r="B54" s="81"/>
      <c r="C54" s="92"/>
      <c r="D54" s="92"/>
      <c r="E54" s="81" t="s">
        <v>116</v>
      </c>
      <c r="F54" s="81"/>
      <c r="G54" s="81"/>
      <c r="H54" s="81"/>
      <c r="I54" s="81"/>
      <c r="J54" s="81"/>
      <c r="K54" s="92"/>
      <c r="L54" s="81" t="s">
        <v>116</v>
      </c>
      <c r="M54" s="81"/>
      <c r="N54" s="81"/>
      <c r="O54" s="50"/>
      <c r="P54" s="4"/>
    </row>
    <row r="55" spans="1:16" x14ac:dyDescent="0.25">
      <c r="A55" s="81" t="s">
        <v>72</v>
      </c>
      <c r="B55" s="81"/>
      <c r="C55" s="92"/>
      <c r="D55" s="92"/>
      <c r="E55" s="81"/>
      <c r="F55" s="81"/>
      <c r="G55" s="81"/>
      <c r="H55" s="81"/>
      <c r="I55" s="81"/>
      <c r="J55" s="81"/>
      <c r="K55" s="92" t="s">
        <v>116</v>
      </c>
      <c r="L55" s="81"/>
      <c r="M55" s="81"/>
      <c r="N55" s="81"/>
      <c r="O55" s="50"/>
      <c r="P55" s="4" t="s">
        <v>116</v>
      </c>
    </row>
    <row r="56" spans="1:16" x14ac:dyDescent="0.25">
      <c r="A56" s="81" t="s">
        <v>73</v>
      </c>
      <c r="B56" s="81"/>
      <c r="C56" s="92"/>
      <c r="D56" s="92"/>
      <c r="E56" s="81"/>
      <c r="F56" s="81"/>
      <c r="G56" s="81"/>
      <c r="H56" s="81"/>
      <c r="I56" s="81"/>
      <c r="J56" s="81"/>
      <c r="K56" s="92"/>
      <c r="L56" s="81"/>
      <c r="M56" s="81"/>
      <c r="N56" s="81"/>
      <c r="O56" s="50"/>
      <c r="P56" s="4"/>
    </row>
    <row r="57" spans="1:16" x14ac:dyDescent="0.25">
      <c r="K57" s="87"/>
      <c r="L57" s="56"/>
    </row>
    <row r="58" spans="1:16" x14ac:dyDescent="0.25">
      <c r="K58" s="87"/>
      <c r="L58" s="56"/>
    </row>
    <row r="59" spans="1:16" x14ac:dyDescent="0.25">
      <c r="A59" s="82" t="s">
        <v>74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75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76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77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78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79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80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81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  <row r="67" spans="1:12" x14ac:dyDescent="0.25">
      <c r="A67" s="82" t="s">
        <v>82</v>
      </c>
      <c r="B67" s="82"/>
      <c r="C67" s="93"/>
      <c r="D67" s="93"/>
      <c r="E67" s="82"/>
      <c r="F67" s="82"/>
      <c r="G67" s="82"/>
      <c r="H67" s="82"/>
      <c r="I67" s="82"/>
      <c r="J67" s="82"/>
      <c r="K67" s="93"/>
      <c r="L67" s="82"/>
    </row>
    <row r="68" spans="1:12" x14ac:dyDescent="0.25">
      <c r="A68" s="82" t="s">
        <v>83</v>
      </c>
      <c r="B68" s="82"/>
      <c r="C68" s="93"/>
      <c r="D68" s="93"/>
      <c r="E68" s="82"/>
      <c r="F68" s="82"/>
      <c r="G68" s="82"/>
      <c r="H68" s="82"/>
      <c r="I68" s="82"/>
      <c r="J68" s="82"/>
      <c r="K68" s="93"/>
      <c r="L68" s="82"/>
    </row>
    <row r="69" spans="1:12" x14ac:dyDescent="0.25">
      <c r="A69" s="82" t="s">
        <v>84</v>
      </c>
      <c r="B69" s="82"/>
      <c r="C69" s="93"/>
      <c r="D69" s="93"/>
      <c r="E69" s="82"/>
      <c r="F69" s="82"/>
      <c r="G69" s="82"/>
      <c r="H69" s="82"/>
      <c r="I69" s="82"/>
      <c r="J69" s="82"/>
      <c r="K69" s="93"/>
      <c r="L69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>&amp;A</oddHeader>
    <oddFooter>Page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4:P70"/>
  <sheetViews>
    <sheetView topLeftCell="A38" zoomScale="75" workbookViewId="0">
      <selection activeCell="H49" sqref="H49"/>
    </sheetView>
  </sheetViews>
  <sheetFormatPr defaultRowHeight="12.5" x14ac:dyDescent="0.25"/>
  <cols>
    <col min="1" max="2" width="8.81640625" style="56" customWidth="1"/>
    <col min="3" max="3" width="9.7265625" style="87" bestFit="1" customWidth="1"/>
    <col min="4" max="4" width="9" style="87" bestFit="1" customWidth="1"/>
    <col min="5" max="10" width="8.81640625" style="56" customWidth="1"/>
    <col min="11" max="11" width="8.81640625" style="93" customWidth="1"/>
    <col min="12" max="14" width="8.81640625" style="56" customWidth="1"/>
  </cols>
  <sheetData>
    <row r="4" spans="1:11" ht="15.5" x14ac:dyDescent="0.35">
      <c r="D4" s="94" t="s">
        <v>0</v>
      </c>
      <c r="E4" s="57"/>
    </row>
    <row r="5" spans="1:11" ht="15.5" x14ac:dyDescent="0.35">
      <c r="D5" s="94" t="s">
        <v>1</v>
      </c>
      <c r="E5" s="57"/>
    </row>
    <row r="7" spans="1:11" ht="13" x14ac:dyDescent="0.3">
      <c r="A7" s="58" t="s">
        <v>2</v>
      </c>
      <c r="B7" s="59" t="s">
        <v>3</v>
      </c>
      <c r="C7" s="95" t="s">
        <v>179</v>
      </c>
      <c r="D7" s="95"/>
      <c r="E7" s="59"/>
      <c r="F7" s="58" t="s">
        <v>5</v>
      </c>
      <c r="G7" s="59" t="s">
        <v>6</v>
      </c>
      <c r="H7" s="59"/>
      <c r="I7" s="59"/>
      <c r="J7" s="59"/>
    </row>
    <row r="8" spans="1:11" x14ac:dyDescent="0.25">
      <c r="A8" s="59"/>
      <c r="B8" s="59"/>
      <c r="C8" s="95"/>
      <c r="D8" s="95"/>
      <c r="E8" s="59"/>
      <c r="F8" s="59"/>
      <c r="G8" s="59"/>
      <c r="H8" s="59"/>
      <c r="I8" s="59"/>
      <c r="J8" s="59"/>
    </row>
    <row r="9" spans="1:11" ht="13" x14ac:dyDescent="0.3">
      <c r="A9" s="58" t="s">
        <v>7</v>
      </c>
      <c r="B9" s="55"/>
      <c r="C9" s="95">
        <v>13187</v>
      </c>
      <c r="D9" s="95"/>
      <c r="E9" s="58" t="s">
        <v>8</v>
      </c>
      <c r="F9" s="59"/>
      <c r="G9" s="59"/>
      <c r="H9" s="55">
        <v>3265</v>
      </c>
      <c r="I9" s="59"/>
      <c r="J9" s="59"/>
    </row>
    <row r="11" spans="1:11" ht="14" x14ac:dyDescent="0.3">
      <c r="A11" s="60" t="s">
        <v>9</v>
      </c>
    </row>
    <row r="12" spans="1:11" ht="13.5" thickBot="1" x14ac:dyDescent="0.35">
      <c r="A12" s="61" t="s">
        <v>10</v>
      </c>
    </row>
    <row r="13" spans="1:11" ht="21.5" thickBot="1" x14ac:dyDescent="0.3">
      <c r="A13" s="62" t="s">
        <v>26</v>
      </c>
      <c r="B13" s="63" t="s">
        <v>13</v>
      </c>
      <c r="C13" s="120" t="s">
        <v>27</v>
      </c>
      <c r="D13" s="114" t="s">
        <v>14</v>
      </c>
      <c r="E13" s="63" t="s">
        <v>15</v>
      </c>
      <c r="F13" s="63" t="s">
        <v>16</v>
      </c>
      <c r="G13" s="63" t="s">
        <v>17</v>
      </c>
      <c r="H13" s="63" t="s">
        <v>18</v>
      </c>
      <c r="I13" s="63" t="s">
        <v>19</v>
      </c>
      <c r="J13" s="64" t="s">
        <v>20</v>
      </c>
      <c r="K13" s="107" t="s">
        <v>86</v>
      </c>
    </row>
    <row r="14" spans="1:11" x14ac:dyDescent="0.25">
      <c r="A14" s="71" t="s">
        <v>28</v>
      </c>
      <c r="B14" s="72"/>
      <c r="C14" s="15">
        <v>1433</v>
      </c>
      <c r="D14" s="21">
        <v>3.0000000000000001E-3</v>
      </c>
      <c r="E14" s="72">
        <f t="shared" ref="E14:E20" si="0">C14*D14</f>
        <v>4.2990000000000004</v>
      </c>
      <c r="F14" s="72">
        <v>1</v>
      </c>
      <c r="G14" s="72">
        <f t="shared" ref="G14:G20" si="1">E14*F14</f>
        <v>4.2990000000000004</v>
      </c>
      <c r="H14" s="72">
        <v>0.76</v>
      </c>
      <c r="I14" s="72">
        <v>120</v>
      </c>
      <c r="J14" s="73">
        <f t="shared" ref="J14:J20" si="2">G14*H14*I14</f>
        <v>392.06880000000001</v>
      </c>
      <c r="K14" s="93">
        <f>J14/120</f>
        <v>3.2672400000000001</v>
      </c>
    </row>
    <row r="15" spans="1:11" x14ac:dyDescent="0.25">
      <c r="A15" s="65" t="s">
        <v>22</v>
      </c>
      <c r="B15" s="66"/>
      <c r="C15" s="17">
        <v>891</v>
      </c>
      <c r="D15" s="22">
        <v>0.01</v>
      </c>
      <c r="E15" s="66">
        <f t="shared" si="0"/>
        <v>8.91</v>
      </c>
      <c r="F15" s="66">
        <v>1</v>
      </c>
      <c r="G15" s="66">
        <f t="shared" si="1"/>
        <v>8.91</v>
      </c>
      <c r="H15" s="66">
        <v>0.76</v>
      </c>
      <c r="I15" s="66">
        <v>120</v>
      </c>
      <c r="J15" s="67">
        <f t="shared" si="2"/>
        <v>812.59199999999998</v>
      </c>
      <c r="K15" s="93">
        <f>J15/120</f>
        <v>6.7716000000000003</v>
      </c>
    </row>
    <row r="16" spans="1:11" x14ac:dyDescent="0.25">
      <c r="A16" s="65" t="s">
        <v>23</v>
      </c>
      <c r="B16" s="66"/>
      <c r="C16" s="17">
        <v>261</v>
      </c>
      <c r="D16" s="22">
        <v>0.08</v>
      </c>
      <c r="E16" s="66">
        <f t="shared" si="0"/>
        <v>20.88</v>
      </c>
      <c r="F16" s="66">
        <v>1.1000000000000001</v>
      </c>
      <c r="G16" s="66">
        <f t="shared" si="1"/>
        <v>22.968</v>
      </c>
      <c r="H16" s="66">
        <v>0.76</v>
      </c>
      <c r="I16" s="66">
        <v>120</v>
      </c>
      <c r="J16" s="67">
        <f t="shared" si="2"/>
        <v>2094.6815999999999</v>
      </c>
      <c r="K16" s="93">
        <f>J16/120</f>
        <v>17.455679999999997</v>
      </c>
    </row>
    <row r="17" spans="1:11" x14ac:dyDescent="0.25">
      <c r="A17" s="65" t="s">
        <v>176</v>
      </c>
      <c r="B17" s="66"/>
      <c r="C17" s="17">
        <v>630</v>
      </c>
      <c r="D17" s="22">
        <v>0.01</v>
      </c>
      <c r="E17" s="66">
        <f t="shared" si="0"/>
        <v>6.3</v>
      </c>
      <c r="F17" s="66">
        <v>1.25</v>
      </c>
      <c r="G17" s="66">
        <f t="shared" si="1"/>
        <v>7.875</v>
      </c>
      <c r="H17" s="66">
        <v>0.76</v>
      </c>
      <c r="I17" s="66">
        <v>120</v>
      </c>
      <c r="J17" s="67">
        <f t="shared" si="2"/>
        <v>718.2</v>
      </c>
      <c r="K17" s="93">
        <f>J17/120</f>
        <v>5.9850000000000003</v>
      </c>
    </row>
    <row r="18" spans="1:11" x14ac:dyDescent="0.25">
      <c r="A18" s="65"/>
      <c r="B18" s="66"/>
      <c r="C18" s="17"/>
      <c r="D18" s="22"/>
      <c r="E18" s="66">
        <f t="shared" si="0"/>
        <v>0</v>
      </c>
      <c r="F18" s="66"/>
      <c r="G18" s="66">
        <f t="shared" si="1"/>
        <v>0</v>
      </c>
      <c r="H18" s="66"/>
      <c r="I18" s="66"/>
      <c r="J18" s="67">
        <f t="shared" si="2"/>
        <v>0</v>
      </c>
    </row>
    <row r="19" spans="1:11" x14ac:dyDescent="0.25">
      <c r="A19" s="65"/>
      <c r="B19" s="66"/>
      <c r="C19" s="17"/>
      <c r="D19" s="22"/>
      <c r="E19" s="66">
        <f t="shared" si="0"/>
        <v>0</v>
      </c>
      <c r="F19" s="66"/>
      <c r="G19" s="66">
        <f t="shared" si="1"/>
        <v>0</v>
      </c>
      <c r="H19" s="66"/>
      <c r="I19" s="66"/>
      <c r="J19" s="67">
        <f t="shared" si="2"/>
        <v>0</v>
      </c>
    </row>
    <row r="20" spans="1:11" x14ac:dyDescent="0.25">
      <c r="A20" s="65"/>
      <c r="B20" s="66"/>
      <c r="C20" s="17"/>
      <c r="D20" s="22"/>
      <c r="E20" s="66">
        <f t="shared" si="0"/>
        <v>0</v>
      </c>
      <c r="F20" s="66"/>
      <c r="G20" s="66">
        <f t="shared" si="1"/>
        <v>0</v>
      </c>
      <c r="H20" s="66"/>
      <c r="I20" s="66"/>
      <c r="J20" s="67">
        <f t="shared" si="2"/>
        <v>0</v>
      </c>
    </row>
    <row r="21" spans="1:11" ht="13" thickBot="1" x14ac:dyDescent="0.3">
      <c r="A21" s="68" t="s">
        <v>24</v>
      </c>
      <c r="B21" s="69">
        <f>SUM(B14:B20)</f>
        <v>0</v>
      </c>
      <c r="C21" s="19">
        <f>SUM(C14:C20)</f>
        <v>3215</v>
      </c>
      <c r="D21" s="23"/>
      <c r="E21" s="69">
        <f>SUM(E14:E20)</f>
        <v>40.388999999999996</v>
      </c>
      <c r="F21" s="69"/>
      <c r="G21" s="69">
        <f>SUM(G14:G20)</f>
        <v>44.052</v>
      </c>
      <c r="H21" s="69"/>
      <c r="I21" s="69"/>
      <c r="J21" s="70">
        <f>SUM(J14:J20)</f>
        <v>4017.5424000000003</v>
      </c>
      <c r="K21" s="93">
        <f>SUM(K14:K20)</f>
        <v>33.479520000000001</v>
      </c>
    </row>
    <row r="22" spans="1:11" x14ac:dyDescent="0.25">
      <c r="C22" s="121"/>
      <c r="D22" s="115"/>
    </row>
    <row r="23" spans="1:11" ht="13.5" thickBot="1" x14ac:dyDescent="0.35">
      <c r="A23" s="61" t="s">
        <v>25</v>
      </c>
      <c r="C23" s="121"/>
      <c r="D23" s="115"/>
    </row>
    <row r="24" spans="1:11" ht="21.5" thickBot="1" x14ac:dyDescent="0.3">
      <c r="A24" s="62" t="s">
        <v>26</v>
      </c>
      <c r="B24" s="63" t="s">
        <v>13</v>
      </c>
      <c r="C24" s="120" t="s">
        <v>27</v>
      </c>
      <c r="D24" s="114" t="s">
        <v>14</v>
      </c>
      <c r="E24" s="63" t="s">
        <v>15</v>
      </c>
      <c r="F24" s="63" t="s">
        <v>16</v>
      </c>
      <c r="G24" s="63" t="s">
        <v>17</v>
      </c>
      <c r="H24" s="63" t="s">
        <v>18</v>
      </c>
      <c r="I24" s="63" t="s">
        <v>19</v>
      </c>
      <c r="J24" s="64" t="s">
        <v>20</v>
      </c>
      <c r="K24" s="107" t="s">
        <v>86</v>
      </c>
    </row>
    <row r="25" spans="1:11" x14ac:dyDescent="0.25">
      <c r="A25" s="71" t="s">
        <v>28</v>
      </c>
      <c r="B25" s="72"/>
      <c r="C25" s="15">
        <v>1433</v>
      </c>
      <c r="D25" s="21">
        <v>3.0000000000000001E-3</v>
      </c>
      <c r="E25" s="72">
        <f t="shared" ref="E25:E31" si="3">C25*D25</f>
        <v>4.2990000000000004</v>
      </c>
      <c r="F25" s="72">
        <v>1</v>
      </c>
      <c r="G25" s="72">
        <f t="shared" ref="G25:G31" si="4">E25*F25</f>
        <v>4.2990000000000004</v>
      </c>
      <c r="H25" s="72">
        <v>0.5</v>
      </c>
      <c r="I25" s="72">
        <v>60</v>
      </c>
      <c r="J25" s="73">
        <f t="shared" ref="J25:J31" si="5">G25*H25*I25</f>
        <v>128.97</v>
      </c>
      <c r="K25" s="93">
        <f>J25/120</f>
        <v>1.0747500000000001</v>
      </c>
    </row>
    <row r="26" spans="1:11" x14ac:dyDescent="0.25">
      <c r="A26" s="65" t="s">
        <v>22</v>
      </c>
      <c r="B26" s="66"/>
      <c r="C26" s="17">
        <v>891</v>
      </c>
      <c r="D26" s="22">
        <v>0.01</v>
      </c>
      <c r="E26" s="66">
        <f t="shared" si="3"/>
        <v>8.91</v>
      </c>
      <c r="F26" s="66">
        <v>1</v>
      </c>
      <c r="G26" s="66">
        <f t="shared" si="4"/>
        <v>8.91</v>
      </c>
      <c r="H26" s="66">
        <v>0.5</v>
      </c>
      <c r="I26" s="66">
        <v>60</v>
      </c>
      <c r="J26" s="67">
        <f t="shared" si="5"/>
        <v>267.3</v>
      </c>
      <c r="K26" s="93">
        <f>J26/120</f>
        <v>2.2275</v>
      </c>
    </row>
    <row r="27" spans="1:11" x14ac:dyDescent="0.25">
      <c r="A27" s="65" t="s">
        <v>23</v>
      </c>
      <c r="B27" s="66"/>
      <c r="C27" s="17">
        <v>261</v>
      </c>
      <c r="D27" s="22">
        <v>0.08</v>
      </c>
      <c r="E27" s="66">
        <f t="shared" si="3"/>
        <v>20.88</v>
      </c>
      <c r="F27" s="66">
        <v>1</v>
      </c>
      <c r="G27" s="66">
        <f t="shared" si="4"/>
        <v>20.88</v>
      </c>
      <c r="H27" s="66">
        <v>0.5</v>
      </c>
      <c r="I27" s="66">
        <v>60</v>
      </c>
      <c r="J27" s="67">
        <f t="shared" si="5"/>
        <v>626.4</v>
      </c>
      <c r="K27" s="93">
        <f>J27/120</f>
        <v>5.22</v>
      </c>
    </row>
    <row r="28" spans="1:11" x14ac:dyDescent="0.25">
      <c r="A28" s="65" t="s">
        <v>176</v>
      </c>
      <c r="B28" s="66"/>
      <c r="C28" s="17">
        <v>630</v>
      </c>
      <c r="D28" s="22">
        <v>0.01</v>
      </c>
      <c r="E28" s="66">
        <f t="shared" si="3"/>
        <v>6.3</v>
      </c>
      <c r="F28" s="66">
        <v>1</v>
      </c>
      <c r="G28" s="66">
        <f t="shared" si="4"/>
        <v>6.3</v>
      </c>
      <c r="H28" s="66">
        <v>0.5</v>
      </c>
      <c r="I28" s="66">
        <v>60</v>
      </c>
      <c r="J28" s="67">
        <f t="shared" si="5"/>
        <v>189</v>
      </c>
      <c r="K28" s="93">
        <f>J28/120</f>
        <v>1.575</v>
      </c>
    </row>
    <row r="29" spans="1:11" x14ac:dyDescent="0.25">
      <c r="A29" s="65"/>
      <c r="B29" s="66"/>
      <c r="C29" s="17"/>
      <c r="D29" s="22"/>
      <c r="E29" s="66">
        <f t="shared" si="3"/>
        <v>0</v>
      </c>
      <c r="F29" s="66"/>
      <c r="G29" s="66">
        <f t="shared" si="4"/>
        <v>0</v>
      </c>
      <c r="H29" s="66"/>
      <c r="I29" s="66"/>
      <c r="J29" s="67">
        <f t="shared" si="5"/>
        <v>0</v>
      </c>
    </row>
    <row r="30" spans="1:11" x14ac:dyDescent="0.25">
      <c r="A30" s="65"/>
      <c r="B30" s="66"/>
      <c r="C30" s="17"/>
      <c r="D30" s="22"/>
      <c r="E30" s="66">
        <f t="shared" si="3"/>
        <v>0</v>
      </c>
      <c r="F30" s="66"/>
      <c r="G30" s="66">
        <f t="shared" si="4"/>
        <v>0</v>
      </c>
      <c r="H30" s="66"/>
      <c r="I30" s="66"/>
      <c r="J30" s="67">
        <f t="shared" si="5"/>
        <v>0</v>
      </c>
    </row>
    <row r="31" spans="1:11" x14ac:dyDescent="0.25">
      <c r="A31" s="65"/>
      <c r="B31" s="66"/>
      <c r="C31" s="17"/>
      <c r="D31" s="22"/>
      <c r="E31" s="66">
        <f t="shared" si="3"/>
        <v>0</v>
      </c>
      <c r="F31" s="66"/>
      <c r="G31" s="66">
        <f t="shared" si="4"/>
        <v>0</v>
      </c>
      <c r="H31" s="66"/>
      <c r="I31" s="66"/>
      <c r="J31" s="67">
        <f t="shared" si="5"/>
        <v>0</v>
      </c>
    </row>
    <row r="32" spans="1:11" ht="13" thickBot="1" x14ac:dyDescent="0.3">
      <c r="A32" s="68" t="s">
        <v>24</v>
      </c>
      <c r="B32" s="69">
        <f>SUM(B25:B31)</f>
        <v>0</v>
      </c>
      <c r="C32" s="19">
        <f>SUM(C25:C31)</f>
        <v>3215</v>
      </c>
      <c r="D32" s="23"/>
      <c r="E32" s="69">
        <f>SUM(E25:E31)</f>
        <v>40.388999999999996</v>
      </c>
      <c r="F32" s="69"/>
      <c r="G32" s="69">
        <f>SUM(G25:G31)</f>
        <v>40.388999999999996</v>
      </c>
      <c r="H32" s="69"/>
      <c r="I32" s="69"/>
      <c r="J32" s="70">
        <f>SUM(J25:J31)</f>
        <v>1211.67</v>
      </c>
      <c r="K32" s="93">
        <f>SUM(K25:K31)</f>
        <v>10.097249999999999</v>
      </c>
    </row>
    <row r="33" spans="1:16" x14ac:dyDescent="0.25">
      <c r="C33" s="121"/>
      <c r="D33" s="121"/>
    </row>
    <row r="34" spans="1:16" ht="14.5" thickBot="1" x14ac:dyDescent="0.35">
      <c r="A34" s="60" t="s">
        <v>29</v>
      </c>
      <c r="C34" s="121"/>
      <c r="D34" s="121"/>
    </row>
    <row r="35" spans="1:16" ht="32" thickBot="1" x14ac:dyDescent="0.3">
      <c r="A35" s="62" t="s">
        <v>30</v>
      </c>
      <c r="B35" s="63" t="s">
        <v>20</v>
      </c>
      <c r="C35" s="120" t="s">
        <v>31</v>
      </c>
      <c r="D35" s="120" t="s">
        <v>32</v>
      </c>
      <c r="E35" s="63" t="s">
        <v>33</v>
      </c>
      <c r="F35" s="63" t="s">
        <v>34</v>
      </c>
      <c r="G35" s="63" t="s">
        <v>35</v>
      </c>
      <c r="H35" s="63" t="s">
        <v>36</v>
      </c>
      <c r="I35" s="63" t="s">
        <v>37</v>
      </c>
      <c r="J35" s="64" t="s">
        <v>38</v>
      </c>
    </row>
    <row r="36" spans="1:16" x14ac:dyDescent="0.25">
      <c r="A36" s="71" t="s">
        <v>10</v>
      </c>
      <c r="B36" s="72">
        <f>J21</f>
        <v>4017.5424000000003</v>
      </c>
      <c r="C36" s="15">
        <v>1</v>
      </c>
      <c r="D36" s="15">
        <v>1</v>
      </c>
      <c r="E36" s="72">
        <v>1</v>
      </c>
      <c r="F36" s="72">
        <v>1</v>
      </c>
      <c r="G36" s="72">
        <v>1</v>
      </c>
      <c r="H36" s="72">
        <v>1</v>
      </c>
      <c r="I36" s="72">
        <v>1</v>
      </c>
      <c r="J36" s="73">
        <f>B36*C36*D36*E36*F36*G36*H36*I36</f>
        <v>4017.5424000000003</v>
      </c>
    </row>
    <row r="37" spans="1:16" ht="13" thickBot="1" x14ac:dyDescent="0.3">
      <c r="A37" s="68" t="s">
        <v>25</v>
      </c>
      <c r="B37" s="69">
        <f>J32</f>
        <v>1211.67</v>
      </c>
      <c r="C37" s="19">
        <v>1</v>
      </c>
      <c r="D37" s="19">
        <v>1</v>
      </c>
      <c r="E37" s="69">
        <v>1</v>
      </c>
      <c r="F37" s="69">
        <v>1</v>
      </c>
      <c r="G37" s="69">
        <v>1</v>
      </c>
      <c r="H37" s="69">
        <v>1</v>
      </c>
      <c r="I37" s="69">
        <v>1</v>
      </c>
      <c r="J37" s="70">
        <f>B37*C37*D37*E37*F37*G37*H37*I37</f>
        <v>1211.67</v>
      </c>
    </row>
    <row r="38" spans="1:16" ht="13" thickBot="1" x14ac:dyDescent="0.3">
      <c r="A38" s="74" t="s">
        <v>39</v>
      </c>
      <c r="B38" s="75"/>
      <c r="C38" s="100"/>
      <c r="D38" s="100"/>
      <c r="E38" s="75"/>
      <c r="F38" s="75"/>
      <c r="G38" s="75"/>
      <c r="H38" s="75"/>
      <c r="I38" s="75"/>
      <c r="J38" s="76">
        <f>SUM(J36:J37)</f>
        <v>5229.2124000000003</v>
      </c>
    </row>
    <row r="41" spans="1:16" ht="15.5" x14ac:dyDescent="0.35">
      <c r="E41" s="57" t="s">
        <v>40</v>
      </c>
      <c r="F41" s="61"/>
      <c r="K41" s="87"/>
    </row>
    <row r="42" spans="1:16" x14ac:dyDescent="0.25">
      <c r="K42" s="87"/>
    </row>
    <row r="43" spans="1:16" ht="13" x14ac:dyDescent="0.3">
      <c r="A43" s="61" t="s">
        <v>41</v>
      </c>
      <c r="C43" s="95" t="s">
        <v>179</v>
      </c>
      <c r="G43" s="61" t="s">
        <v>42</v>
      </c>
      <c r="H43" s="56" t="s">
        <v>6</v>
      </c>
      <c r="K43" s="87"/>
    </row>
    <row r="44" spans="1:16" x14ac:dyDescent="0.25">
      <c r="K44" s="87"/>
    </row>
    <row r="45" spans="1:16" x14ac:dyDescent="0.25">
      <c r="K45" s="87"/>
    </row>
    <row r="46" spans="1:16" ht="42" x14ac:dyDescent="0.25">
      <c r="A46" s="77" t="s">
        <v>43</v>
      </c>
      <c r="B46" s="77" t="s">
        <v>38</v>
      </c>
      <c r="C46" s="89" t="s">
        <v>44</v>
      </c>
      <c r="D46" s="89" t="s">
        <v>45</v>
      </c>
      <c r="E46" s="77" t="s">
        <v>101</v>
      </c>
      <c r="F46" s="77" t="s">
        <v>122</v>
      </c>
      <c r="G46" s="78" t="s">
        <v>48</v>
      </c>
      <c r="H46" s="77" t="s">
        <v>49</v>
      </c>
      <c r="I46" s="77" t="s">
        <v>50</v>
      </c>
      <c r="J46" s="77" t="s">
        <v>46</v>
      </c>
      <c r="K46" s="89" t="s">
        <v>51</v>
      </c>
      <c r="L46" s="77" t="s">
        <v>212</v>
      </c>
      <c r="M46" s="77" t="s">
        <v>210</v>
      </c>
      <c r="N46" s="77" t="s">
        <v>215</v>
      </c>
      <c r="O46" s="46"/>
      <c r="P46" s="46"/>
    </row>
    <row r="47" spans="1:16" x14ac:dyDescent="0.25">
      <c r="A47" s="55" t="s">
        <v>10</v>
      </c>
      <c r="B47" s="55">
        <f>J36</f>
        <v>4017.5424000000003</v>
      </c>
      <c r="C47" s="90">
        <v>0.85</v>
      </c>
      <c r="D47" s="90">
        <v>0.15</v>
      </c>
      <c r="E47" s="55">
        <f>C47*B47</f>
        <v>3414.91104</v>
      </c>
      <c r="F47" s="55">
        <f>D47*B47</f>
        <v>602.63135999999997</v>
      </c>
      <c r="G47" s="55">
        <v>5322</v>
      </c>
      <c r="H47" s="55">
        <v>803</v>
      </c>
      <c r="I47" s="55">
        <f>F47-H47</f>
        <v>-200.36864000000003</v>
      </c>
      <c r="J47" s="55">
        <f>E47-G47</f>
        <v>-1907.08896</v>
      </c>
      <c r="K47" s="90">
        <v>0</v>
      </c>
      <c r="L47" s="55">
        <f>K47*F47</f>
        <v>0</v>
      </c>
      <c r="M47" s="55" t="s">
        <v>3</v>
      </c>
      <c r="N47" s="55" t="e">
        <f>L47-M47</f>
        <v>#VALUE!</v>
      </c>
    </row>
    <row r="48" spans="1:16" x14ac:dyDescent="0.25">
      <c r="A48" s="55" t="s">
        <v>25</v>
      </c>
      <c r="B48" s="55">
        <f>J37</f>
        <v>1211.67</v>
      </c>
      <c r="C48" s="90">
        <v>0.9</v>
      </c>
      <c r="D48" s="90">
        <v>0.1</v>
      </c>
      <c r="E48" s="55">
        <f>C48*B48</f>
        <v>1090.5030000000002</v>
      </c>
      <c r="F48" s="55">
        <f>D48*B48</f>
        <v>121.16700000000002</v>
      </c>
      <c r="G48" s="55">
        <v>1860</v>
      </c>
      <c r="H48" s="55">
        <v>50</v>
      </c>
      <c r="I48" s="55">
        <f>F48-H48</f>
        <v>71.167000000000016</v>
      </c>
      <c r="J48" s="55">
        <f>E48-G48</f>
        <v>-769.49699999999984</v>
      </c>
      <c r="K48" s="90">
        <v>0</v>
      </c>
      <c r="L48" s="55">
        <f>K48*F48</f>
        <v>0</v>
      </c>
      <c r="M48" s="55" t="s">
        <v>3</v>
      </c>
      <c r="N48" s="55" t="e">
        <f>L48-M48</f>
        <v>#VALUE!</v>
      </c>
    </row>
    <row r="49" spans="1:16" x14ac:dyDescent="0.25">
      <c r="A49" s="55" t="s">
        <v>54</v>
      </c>
      <c r="B49" s="55" t="s">
        <v>3</v>
      </c>
      <c r="C49" s="90" t="s">
        <v>3</v>
      </c>
      <c r="D49" s="90" t="s">
        <v>3</v>
      </c>
      <c r="E49" s="55">
        <v>0</v>
      </c>
      <c r="F49" s="55">
        <v>0</v>
      </c>
      <c r="G49" s="55" t="s">
        <v>3</v>
      </c>
      <c r="H49" s="55" t="s">
        <v>3</v>
      </c>
      <c r="I49" s="55">
        <v>0</v>
      </c>
      <c r="J49" s="55">
        <v>0</v>
      </c>
      <c r="K49" s="90" t="s">
        <v>3</v>
      </c>
      <c r="L49" s="55" t="s">
        <v>3</v>
      </c>
      <c r="M49" s="55" t="s">
        <v>3</v>
      </c>
      <c r="N49" s="55" t="e">
        <f>L49-M49</f>
        <v>#VALUE!</v>
      </c>
    </row>
    <row r="50" spans="1:16" x14ac:dyDescent="0.25">
      <c r="A50" s="55"/>
      <c r="B50" s="55"/>
      <c r="C50" s="90"/>
      <c r="D50" s="90"/>
      <c r="E50" s="55">
        <f>C50*B50</f>
        <v>0</v>
      </c>
      <c r="F50" s="55">
        <f>D50*B50</f>
        <v>0</v>
      </c>
      <c r="G50" s="55"/>
      <c r="H50" s="55"/>
      <c r="I50" s="55">
        <f>F50-H50</f>
        <v>0</v>
      </c>
      <c r="J50" s="55">
        <f>E50-G50</f>
        <v>0</v>
      </c>
      <c r="K50" s="90"/>
      <c r="L50" s="55">
        <f>K50*I50</f>
        <v>0</v>
      </c>
      <c r="M50" s="55" t="s">
        <v>3</v>
      </c>
      <c r="N50" s="55"/>
    </row>
    <row r="51" spans="1:16" x14ac:dyDescent="0.25">
      <c r="K51" s="87"/>
    </row>
    <row r="52" spans="1:16" x14ac:dyDescent="0.25">
      <c r="K52" s="87"/>
    </row>
    <row r="53" spans="1:16" ht="13" x14ac:dyDescent="0.3">
      <c r="A53" s="61" t="s">
        <v>55</v>
      </c>
      <c r="B53" s="79" t="s">
        <v>3</v>
      </c>
      <c r="C53" s="101" t="s">
        <v>3</v>
      </c>
      <c r="D53" s="87" t="s">
        <v>56</v>
      </c>
      <c r="E53" s="56" t="s">
        <v>3</v>
      </c>
      <c r="K53" s="87"/>
    </row>
    <row r="54" spans="1:16" ht="21" x14ac:dyDescent="0.25">
      <c r="A54" s="80" t="s">
        <v>30</v>
      </c>
      <c r="B54" s="80" t="s">
        <v>57</v>
      </c>
      <c r="C54" s="91" t="s">
        <v>58</v>
      </c>
      <c r="D54" s="91" t="s">
        <v>59</v>
      </c>
      <c r="E54" s="80" t="s">
        <v>60</v>
      </c>
      <c r="F54" s="80" t="s">
        <v>61</v>
      </c>
      <c r="G54" s="80" t="s">
        <v>62</v>
      </c>
      <c r="H54" s="80" t="s">
        <v>63</v>
      </c>
      <c r="I54" s="80" t="s">
        <v>64</v>
      </c>
      <c r="J54" s="80" t="s">
        <v>65</v>
      </c>
      <c r="K54" s="91" t="s">
        <v>66</v>
      </c>
      <c r="L54" s="80" t="s">
        <v>67</v>
      </c>
      <c r="M54" s="80" t="s">
        <v>68</v>
      </c>
      <c r="N54" s="80" t="s">
        <v>69</v>
      </c>
      <c r="O54" s="49" t="s">
        <v>70</v>
      </c>
      <c r="P54" s="49" t="s">
        <v>71</v>
      </c>
    </row>
    <row r="55" spans="1:16" x14ac:dyDescent="0.25">
      <c r="A55" s="81" t="s">
        <v>10</v>
      </c>
      <c r="B55" s="81"/>
      <c r="C55" s="92"/>
      <c r="D55" s="92"/>
      <c r="E55" s="81"/>
      <c r="F55" s="81"/>
      <c r="G55" s="81"/>
      <c r="H55" s="81"/>
      <c r="I55" s="81"/>
      <c r="J55" s="81"/>
      <c r="K55" s="92"/>
      <c r="L55" s="81"/>
      <c r="M55" s="81"/>
      <c r="N55" s="81"/>
      <c r="O55" s="50"/>
      <c r="P55" s="4"/>
    </row>
    <row r="56" spans="1:16" x14ac:dyDescent="0.25">
      <c r="A56" s="81" t="s">
        <v>72</v>
      </c>
      <c r="B56" s="81"/>
      <c r="C56" s="92"/>
      <c r="D56" s="92"/>
      <c r="E56" s="81"/>
      <c r="F56" s="81"/>
      <c r="G56" s="81"/>
      <c r="H56" s="81"/>
      <c r="I56" s="81"/>
      <c r="J56" s="81"/>
      <c r="K56" s="92"/>
      <c r="L56" s="81"/>
      <c r="M56" s="81"/>
      <c r="N56" s="81"/>
      <c r="O56" s="50"/>
      <c r="P56" s="4"/>
    </row>
    <row r="57" spans="1:16" x14ac:dyDescent="0.25">
      <c r="A57" s="81" t="s">
        <v>73</v>
      </c>
      <c r="B57" s="81"/>
      <c r="C57" s="92"/>
      <c r="D57" s="92"/>
      <c r="E57" s="81"/>
      <c r="F57" s="81"/>
      <c r="G57" s="81"/>
      <c r="H57" s="81"/>
      <c r="I57" s="81"/>
      <c r="J57" s="81"/>
      <c r="K57" s="92"/>
      <c r="L57" s="81"/>
      <c r="M57" s="81"/>
      <c r="N57" s="81"/>
      <c r="O57" s="50"/>
      <c r="P57" s="4"/>
    </row>
    <row r="58" spans="1:16" x14ac:dyDescent="0.25">
      <c r="K58" s="87"/>
    </row>
    <row r="59" spans="1:16" x14ac:dyDescent="0.25">
      <c r="K59" s="87"/>
    </row>
    <row r="60" spans="1:16" x14ac:dyDescent="0.25">
      <c r="A60" s="82" t="s">
        <v>74</v>
      </c>
      <c r="B60" s="82"/>
      <c r="C60" s="93"/>
      <c r="D60" s="93"/>
      <c r="E60" s="82"/>
      <c r="F60" s="82"/>
      <c r="G60" s="82"/>
      <c r="H60" s="82"/>
      <c r="I60" s="82"/>
      <c r="J60" s="82"/>
      <c r="L60" s="82"/>
    </row>
    <row r="61" spans="1:16" x14ac:dyDescent="0.25">
      <c r="A61" s="82" t="s">
        <v>75</v>
      </c>
      <c r="B61" s="82"/>
      <c r="C61" s="93"/>
      <c r="D61" s="93"/>
      <c r="E61" s="82"/>
      <c r="F61" s="82"/>
      <c r="G61" s="82"/>
      <c r="H61" s="82"/>
      <c r="I61" s="82"/>
      <c r="J61" s="82"/>
      <c r="L61" s="82"/>
    </row>
    <row r="62" spans="1:16" x14ac:dyDescent="0.25">
      <c r="A62" s="82" t="s">
        <v>76</v>
      </c>
      <c r="B62" s="82"/>
      <c r="C62" s="93"/>
      <c r="D62" s="93"/>
      <c r="E62" s="82"/>
      <c r="F62" s="82"/>
      <c r="G62" s="82"/>
      <c r="H62" s="82"/>
      <c r="I62" s="82"/>
      <c r="J62" s="82"/>
      <c r="L62" s="82"/>
    </row>
    <row r="63" spans="1:16" x14ac:dyDescent="0.25">
      <c r="A63" s="82" t="s">
        <v>77</v>
      </c>
      <c r="B63" s="82"/>
      <c r="C63" s="93"/>
      <c r="D63" s="93"/>
      <c r="E63" s="82"/>
      <c r="F63" s="82"/>
      <c r="G63" s="82"/>
      <c r="H63" s="82"/>
      <c r="I63" s="82"/>
      <c r="J63" s="82"/>
      <c r="L63" s="82"/>
    </row>
    <row r="64" spans="1:16" x14ac:dyDescent="0.25">
      <c r="A64" s="82" t="s">
        <v>78</v>
      </c>
      <c r="B64" s="82"/>
      <c r="C64" s="93"/>
      <c r="D64" s="93"/>
      <c r="E64" s="82"/>
      <c r="F64" s="82"/>
      <c r="G64" s="82"/>
      <c r="H64" s="82"/>
      <c r="I64" s="82"/>
      <c r="J64" s="82"/>
      <c r="L64" s="82"/>
    </row>
    <row r="65" spans="1:12" x14ac:dyDescent="0.25">
      <c r="A65" s="82" t="s">
        <v>79</v>
      </c>
      <c r="B65" s="82"/>
      <c r="C65" s="93"/>
      <c r="D65" s="93"/>
      <c r="E65" s="82"/>
      <c r="F65" s="82"/>
      <c r="G65" s="82"/>
      <c r="H65" s="82"/>
      <c r="I65" s="82"/>
      <c r="J65" s="82"/>
      <c r="L65" s="82"/>
    </row>
    <row r="66" spans="1:12" x14ac:dyDescent="0.25">
      <c r="A66" s="82" t="s">
        <v>80</v>
      </c>
      <c r="B66" s="82"/>
      <c r="C66" s="93"/>
      <c r="D66" s="93"/>
      <c r="E66" s="82"/>
      <c r="F66" s="82"/>
      <c r="G66" s="82"/>
      <c r="H66" s="82"/>
      <c r="I66" s="82"/>
      <c r="J66" s="82"/>
      <c r="L66" s="82"/>
    </row>
    <row r="67" spans="1:12" x14ac:dyDescent="0.25">
      <c r="A67" s="82" t="s">
        <v>81</v>
      </c>
      <c r="B67" s="82"/>
      <c r="C67" s="93"/>
      <c r="D67" s="93"/>
      <c r="E67" s="82"/>
      <c r="F67" s="82"/>
      <c r="G67" s="82"/>
      <c r="H67" s="82"/>
      <c r="I67" s="82"/>
      <c r="J67" s="82"/>
      <c r="L67" s="82"/>
    </row>
    <row r="68" spans="1:12" x14ac:dyDescent="0.25">
      <c r="A68" s="82" t="s">
        <v>82</v>
      </c>
      <c r="B68" s="82"/>
      <c r="C68" s="93"/>
      <c r="D68" s="93"/>
      <c r="E68" s="82"/>
      <c r="F68" s="82"/>
      <c r="G68" s="82"/>
      <c r="H68" s="82"/>
      <c r="I68" s="82"/>
      <c r="J68" s="82"/>
      <c r="L68" s="82"/>
    </row>
    <row r="69" spans="1:12" x14ac:dyDescent="0.25">
      <c r="A69" s="82" t="s">
        <v>83</v>
      </c>
      <c r="B69" s="82"/>
      <c r="C69" s="93"/>
      <c r="D69" s="93"/>
      <c r="E69" s="82"/>
      <c r="F69" s="82"/>
      <c r="G69" s="82"/>
      <c r="H69" s="82"/>
      <c r="I69" s="82"/>
      <c r="J69" s="82"/>
      <c r="L69" s="82"/>
    </row>
    <row r="70" spans="1:12" x14ac:dyDescent="0.25">
      <c r="A70" s="82" t="s">
        <v>84</v>
      </c>
      <c r="B70" s="82"/>
      <c r="C70" s="93"/>
      <c r="D70" s="93"/>
      <c r="E70" s="82"/>
      <c r="F70" s="82"/>
      <c r="G70" s="82"/>
      <c r="H70" s="82"/>
      <c r="I70" s="82"/>
      <c r="J70" s="82"/>
      <c r="L70" s="82"/>
    </row>
  </sheetData>
  <phoneticPr fontId="0" type="noConversion"/>
  <pageMargins left="0.75" right="0.75" top="1" bottom="1" header="0.5" footer="0.5"/>
  <pageSetup scale="63" orientation="portrait" horizontalDpi="4294967292" r:id="rId1"/>
  <headerFooter alignWithMargins="0">
    <oddHeader>&amp;C&amp;A&amp;R&amp;D &amp;T</oddHeader>
    <oddFooter>Page &amp;P</oddFooter>
  </headerFooter>
  <rowBreaks count="1" manualBreakCount="1">
    <brk id="40" max="65535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3:P62"/>
  <sheetViews>
    <sheetView topLeftCell="A30" zoomScale="75" workbookViewId="0">
      <selection activeCell="H42" sqref="H42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3" spans="1:11" ht="15.5" x14ac:dyDescent="0.35">
      <c r="D3" s="94" t="s">
        <v>0</v>
      </c>
      <c r="E3" s="57"/>
    </row>
    <row r="4" spans="1:11" ht="15.5" x14ac:dyDescent="0.35">
      <c r="D4" s="94" t="s">
        <v>1</v>
      </c>
      <c r="E4" s="57"/>
    </row>
    <row r="6" spans="1:11" ht="13" x14ac:dyDescent="0.3">
      <c r="A6" s="58" t="s">
        <v>2</v>
      </c>
      <c r="B6" s="59" t="s">
        <v>3</v>
      </c>
      <c r="C6" s="95" t="s">
        <v>180</v>
      </c>
      <c r="D6" s="95"/>
      <c r="E6" s="59"/>
      <c r="F6" s="58" t="s">
        <v>5</v>
      </c>
      <c r="G6" s="59" t="s">
        <v>6</v>
      </c>
      <c r="H6" s="59"/>
      <c r="I6" s="59"/>
      <c r="J6" s="59"/>
    </row>
    <row r="7" spans="1:11" x14ac:dyDescent="0.25">
      <c r="A7" s="59"/>
      <c r="B7" s="59"/>
      <c r="C7" s="95"/>
      <c r="D7" s="95"/>
      <c r="E7" s="59"/>
      <c r="F7" s="59"/>
      <c r="G7" s="59"/>
      <c r="H7" s="59"/>
      <c r="I7" s="59"/>
      <c r="J7" s="59"/>
    </row>
    <row r="8" spans="1:11" ht="13" x14ac:dyDescent="0.3">
      <c r="A8" s="58" t="s">
        <v>7</v>
      </c>
      <c r="B8" s="55"/>
      <c r="C8" s="95">
        <v>8917</v>
      </c>
      <c r="D8" s="95"/>
      <c r="E8" s="58" t="s">
        <v>8</v>
      </c>
      <c r="F8" s="59"/>
      <c r="G8" s="59"/>
      <c r="H8" s="55">
        <v>3329</v>
      </c>
      <c r="I8" s="59"/>
      <c r="J8" s="59"/>
    </row>
    <row r="10" spans="1:11" ht="14" x14ac:dyDescent="0.3">
      <c r="A10" s="60" t="s">
        <v>9</v>
      </c>
    </row>
    <row r="11" spans="1:11" ht="13.5" thickBot="1" x14ac:dyDescent="0.35">
      <c r="A11" s="61" t="s">
        <v>10</v>
      </c>
    </row>
    <row r="12" spans="1:11" ht="21.5" thickBot="1" x14ac:dyDescent="0.3">
      <c r="A12" s="62" t="s">
        <v>26</v>
      </c>
      <c r="B12" s="63" t="s">
        <v>13</v>
      </c>
      <c r="C12" s="120" t="s">
        <v>27</v>
      </c>
      <c r="D12" s="114" t="s">
        <v>14</v>
      </c>
      <c r="E12" s="63" t="s">
        <v>15</v>
      </c>
      <c r="F12" s="63" t="s">
        <v>16</v>
      </c>
      <c r="G12" s="63" t="s">
        <v>17</v>
      </c>
      <c r="H12" s="63" t="s">
        <v>18</v>
      </c>
      <c r="I12" s="63" t="s">
        <v>19</v>
      </c>
      <c r="J12" s="64" t="s">
        <v>20</v>
      </c>
      <c r="K12" s="107" t="s">
        <v>86</v>
      </c>
    </row>
    <row r="13" spans="1:11" x14ac:dyDescent="0.25">
      <c r="A13" s="71" t="s">
        <v>28</v>
      </c>
      <c r="B13" s="72"/>
      <c r="C13" s="15">
        <v>1388</v>
      </c>
      <c r="D13" s="21">
        <v>3.0000000000000001E-3</v>
      </c>
      <c r="E13" s="72">
        <f>C13*D13</f>
        <v>4.1639999999999997</v>
      </c>
      <c r="F13" s="72">
        <v>1</v>
      </c>
      <c r="G13" s="72">
        <f>E13*F13</f>
        <v>4.1639999999999997</v>
      </c>
      <c r="H13" s="72">
        <v>0.76</v>
      </c>
      <c r="I13" s="72">
        <v>120</v>
      </c>
      <c r="J13" s="73">
        <f>G13*H13*I13</f>
        <v>379.7568</v>
      </c>
      <c r="K13" s="93">
        <f>J13/120</f>
        <v>3.1646399999999999</v>
      </c>
    </row>
    <row r="14" spans="1:11" x14ac:dyDescent="0.25">
      <c r="A14" s="65" t="s">
        <v>22</v>
      </c>
      <c r="B14" s="66"/>
      <c r="C14" s="17">
        <v>1941</v>
      </c>
      <c r="D14" s="22">
        <v>0.02</v>
      </c>
      <c r="E14" s="66">
        <f>C14*D14</f>
        <v>38.82</v>
      </c>
      <c r="F14" s="66">
        <v>1</v>
      </c>
      <c r="G14" s="66">
        <f>E14*F14</f>
        <v>38.82</v>
      </c>
      <c r="H14" s="66">
        <v>0.76</v>
      </c>
      <c r="I14" s="66">
        <v>120</v>
      </c>
      <c r="J14" s="67">
        <f>G14*H14*I14</f>
        <v>3540.384</v>
      </c>
      <c r="K14" s="93">
        <f>J14/120</f>
        <v>29.5032</v>
      </c>
    </row>
    <row r="15" spans="1:11" x14ac:dyDescent="0.25">
      <c r="A15" s="65" t="s">
        <v>23</v>
      </c>
      <c r="B15" s="66"/>
      <c r="C15" s="17"/>
      <c r="D15" s="22"/>
      <c r="E15" s="66">
        <f>C15*D15</f>
        <v>0</v>
      </c>
      <c r="F15" s="66"/>
      <c r="G15" s="66">
        <f>E15*F15</f>
        <v>0</v>
      </c>
      <c r="H15" s="66"/>
      <c r="I15" s="66"/>
      <c r="J15" s="67">
        <f>G15*H15*I15</f>
        <v>0</v>
      </c>
      <c r="K15" s="93">
        <f>J15/120</f>
        <v>0</v>
      </c>
    </row>
    <row r="16" spans="1:11" x14ac:dyDescent="0.25">
      <c r="A16" s="65"/>
      <c r="B16" s="66"/>
      <c r="C16" s="17"/>
      <c r="D16" s="22"/>
      <c r="E16" s="66">
        <f>C16*D16</f>
        <v>0</v>
      </c>
      <c r="F16" s="66"/>
      <c r="G16" s="66">
        <f>E16*F16</f>
        <v>0</v>
      </c>
      <c r="H16" s="66"/>
      <c r="I16" s="66"/>
      <c r="J16" s="67">
        <f>G16*H16*I16</f>
        <v>0</v>
      </c>
      <c r="K16" s="93"/>
    </row>
    <row r="17" spans="1:11" ht="13" thickBot="1" x14ac:dyDescent="0.3">
      <c r="A17" s="68" t="s">
        <v>24</v>
      </c>
      <c r="B17" s="69">
        <f>SUM(B13:B16)</f>
        <v>0</v>
      </c>
      <c r="C17" s="19">
        <f>SUM(C13:C16)</f>
        <v>3329</v>
      </c>
      <c r="D17" s="23"/>
      <c r="E17" s="69">
        <f>SUM(E13:E16)</f>
        <v>42.984000000000002</v>
      </c>
      <c r="F17" s="69"/>
      <c r="G17" s="69">
        <f>SUM(G13:G16)</f>
        <v>42.984000000000002</v>
      </c>
      <c r="H17" s="69"/>
      <c r="I17" s="69"/>
      <c r="J17" s="70">
        <f>SUM(J13:J16)</f>
        <v>3920.1408000000001</v>
      </c>
      <c r="K17" s="93">
        <f>SUM(K13:K16)</f>
        <v>32.667839999999998</v>
      </c>
    </row>
    <row r="18" spans="1:11" x14ac:dyDescent="0.25">
      <c r="C18" s="121"/>
      <c r="D18" s="115"/>
    </row>
    <row r="19" spans="1:11" ht="13.5" thickBot="1" x14ac:dyDescent="0.35">
      <c r="A19" s="61" t="s">
        <v>25</v>
      </c>
      <c r="C19" s="121"/>
      <c r="D19" s="115"/>
    </row>
    <row r="20" spans="1:11" ht="21.5" thickBot="1" x14ac:dyDescent="0.3">
      <c r="A20" s="62" t="s">
        <v>26</v>
      </c>
      <c r="B20" s="63" t="s">
        <v>13</v>
      </c>
      <c r="C20" s="120" t="s">
        <v>27</v>
      </c>
      <c r="D20" s="114" t="s">
        <v>14</v>
      </c>
      <c r="E20" s="63" t="s">
        <v>15</v>
      </c>
      <c r="F20" s="63" t="s">
        <v>16</v>
      </c>
      <c r="G20" s="63" t="s">
        <v>17</v>
      </c>
      <c r="H20" s="63" t="s">
        <v>18</v>
      </c>
      <c r="I20" s="63" t="s">
        <v>19</v>
      </c>
      <c r="J20" s="64" t="s">
        <v>20</v>
      </c>
      <c r="K20" s="107" t="s">
        <v>86</v>
      </c>
    </row>
    <row r="21" spans="1:11" x14ac:dyDescent="0.25">
      <c r="A21" s="71" t="s">
        <v>28</v>
      </c>
      <c r="B21" s="72"/>
      <c r="C21" s="15">
        <v>1388</v>
      </c>
      <c r="D21" s="21">
        <v>3.0000000000000001E-3</v>
      </c>
      <c r="E21" s="72">
        <f>C21*D21</f>
        <v>4.1639999999999997</v>
      </c>
      <c r="F21" s="72">
        <v>1</v>
      </c>
      <c r="G21" s="72">
        <f>E21*F21</f>
        <v>4.1639999999999997</v>
      </c>
      <c r="H21" s="72">
        <v>0.5</v>
      </c>
      <c r="I21" s="72">
        <v>60</v>
      </c>
      <c r="J21" s="73">
        <f>G21*H21*I21</f>
        <v>124.91999999999999</v>
      </c>
      <c r="K21" s="93">
        <f>J21/120</f>
        <v>1.0409999999999999</v>
      </c>
    </row>
    <row r="22" spans="1:11" x14ac:dyDescent="0.25">
      <c r="A22" s="65" t="s">
        <v>22</v>
      </c>
      <c r="B22" s="66"/>
      <c r="C22" s="17">
        <v>1941</v>
      </c>
      <c r="D22" s="22">
        <v>0.02</v>
      </c>
      <c r="E22" s="66">
        <f>C22*D22</f>
        <v>38.82</v>
      </c>
      <c r="F22" s="66">
        <v>1</v>
      </c>
      <c r="G22" s="66">
        <f>E22*F22</f>
        <v>38.82</v>
      </c>
      <c r="H22" s="66">
        <v>0.5</v>
      </c>
      <c r="I22" s="66">
        <v>60</v>
      </c>
      <c r="J22" s="67">
        <f>G22*H22*I22</f>
        <v>1164.5999999999999</v>
      </c>
      <c r="K22" s="93">
        <f>J22/120</f>
        <v>9.7050000000000001</v>
      </c>
    </row>
    <row r="23" spans="1:11" x14ac:dyDescent="0.25">
      <c r="A23" s="65" t="s">
        <v>23</v>
      </c>
      <c r="B23" s="66"/>
      <c r="C23" s="17"/>
      <c r="D23" s="22"/>
      <c r="E23" s="66">
        <f>C23*D23</f>
        <v>0</v>
      </c>
      <c r="F23" s="66"/>
      <c r="G23" s="66">
        <f>E23*F23</f>
        <v>0</v>
      </c>
      <c r="H23" s="66"/>
      <c r="I23" s="66"/>
      <c r="J23" s="67">
        <f>G23*H23*I23</f>
        <v>0</v>
      </c>
      <c r="K23" s="93">
        <f>J23/120</f>
        <v>0</v>
      </c>
    </row>
    <row r="24" spans="1:11" x14ac:dyDescent="0.25">
      <c r="A24" s="65"/>
      <c r="B24" s="66"/>
      <c r="C24" s="17"/>
      <c r="D24" s="22"/>
      <c r="E24" s="66">
        <f>C24*D24</f>
        <v>0</v>
      </c>
      <c r="F24" s="66"/>
      <c r="G24" s="66">
        <f>E24*F24</f>
        <v>0</v>
      </c>
      <c r="H24" s="66"/>
      <c r="I24" s="66"/>
      <c r="J24" s="67">
        <f>G24*H24*I24</f>
        <v>0</v>
      </c>
      <c r="K24" s="93"/>
    </row>
    <row r="25" spans="1:11" ht="13" thickBot="1" x14ac:dyDescent="0.3">
      <c r="A25" s="68" t="s">
        <v>24</v>
      </c>
      <c r="B25" s="69">
        <f>SUM(B21:B24)</f>
        <v>0</v>
      </c>
      <c r="C25" s="19">
        <f>SUM(C21:C24)</f>
        <v>3329</v>
      </c>
      <c r="D25" s="23"/>
      <c r="E25" s="69">
        <f>SUM(E21:E24)</f>
        <v>42.984000000000002</v>
      </c>
      <c r="F25" s="69"/>
      <c r="G25" s="69">
        <f>SUM(G21:G24)</f>
        <v>42.984000000000002</v>
      </c>
      <c r="H25" s="69"/>
      <c r="I25" s="69"/>
      <c r="J25" s="70">
        <f>SUM(J21:J24)</f>
        <v>1289.52</v>
      </c>
      <c r="K25" s="93">
        <f>SUM(K21:K24)</f>
        <v>10.746</v>
      </c>
    </row>
    <row r="26" spans="1:11" x14ac:dyDescent="0.25">
      <c r="C26" s="121"/>
      <c r="D26" s="121"/>
    </row>
    <row r="27" spans="1:11" ht="14.5" thickBot="1" x14ac:dyDescent="0.35">
      <c r="A27" s="60" t="s">
        <v>29</v>
      </c>
      <c r="C27" s="121"/>
      <c r="D27" s="121"/>
    </row>
    <row r="28" spans="1:11" ht="32" thickBot="1" x14ac:dyDescent="0.3">
      <c r="A28" s="62" t="s">
        <v>30</v>
      </c>
      <c r="B28" s="63" t="s">
        <v>20</v>
      </c>
      <c r="C28" s="120" t="s">
        <v>31</v>
      </c>
      <c r="D28" s="120" t="s">
        <v>32</v>
      </c>
      <c r="E28" s="63" t="s">
        <v>33</v>
      </c>
      <c r="F28" s="63" t="s">
        <v>34</v>
      </c>
      <c r="G28" s="63" t="s">
        <v>35</v>
      </c>
      <c r="H28" s="63" t="s">
        <v>36</v>
      </c>
      <c r="I28" s="63" t="s">
        <v>37</v>
      </c>
      <c r="J28" s="64" t="s">
        <v>38</v>
      </c>
    </row>
    <row r="29" spans="1:11" x14ac:dyDescent="0.25">
      <c r="A29" s="71" t="s">
        <v>10</v>
      </c>
      <c r="B29" s="72">
        <f>J17</f>
        <v>3920.1408000000001</v>
      </c>
      <c r="C29" s="15">
        <v>1</v>
      </c>
      <c r="D29" s="15">
        <v>1</v>
      </c>
      <c r="E29" s="72">
        <v>1</v>
      </c>
      <c r="F29" s="72">
        <v>1</v>
      </c>
      <c r="G29" s="72">
        <v>1</v>
      </c>
      <c r="H29" s="72">
        <v>1</v>
      </c>
      <c r="I29" s="72">
        <v>1</v>
      </c>
      <c r="J29" s="73">
        <f>B29*C29*D29*E29*F29*G29*H29*I29</f>
        <v>3920.1408000000001</v>
      </c>
    </row>
    <row r="30" spans="1:11" ht="13" thickBot="1" x14ac:dyDescent="0.3">
      <c r="A30" s="68" t="s">
        <v>25</v>
      </c>
      <c r="B30" s="69">
        <f>J25</f>
        <v>1289.52</v>
      </c>
      <c r="C30" s="19">
        <v>1</v>
      </c>
      <c r="D30" s="19">
        <v>1</v>
      </c>
      <c r="E30" s="69">
        <v>1</v>
      </c>
      <c r="F30" s="69">
        <v>1</v>
      </c>
      <c r="G30" s="69">
        <v>1</v>
      </c>
      <c r="H30" s="69">
        <v>1</v>
      </c>
      <c r="I30" s="69">
        <v>1</v>
      </c>
      <c r="J30" s="70">
        <f>B30*C30*D30*E30*F30*G30*H30*I30</f>
        <v>1289.52</v>
      </c>
    </row>
    <row r="31" spans="1:11" ht="13" thickBot="1" x14ac:dyDescent="0.3">
      <c r="A31" s="74" t="s">
        <v>39</v>
      </c>
      <c r="B31" s="75"/>
      <c r="C31" s="100"/>
      <c r="D31" s="100"/>
      <c r="E31" s="75"/>
      <c r="F31" s="75"/>
      <c r="G31" s="75"/>
      <c r="H31" s="75"/>
      <c r="I31" s="75"/>
      <c r="J31" s="76">
        <f>SUM(J29:J30)</f>
        <v>5209.6607999999997</v>
      </c>
    </row>
    <row r="34" spans="1:16" ht="15.5" x14ac:dyDescent="0.35">
      <c r="E34" s="57" t="s">
        <v>40</v>
      </c>
      <c r="F34" s="61"/>
    </row>
    <row r="36" spans="1:16" ht="13" x14ac:dyDescent="0.3">
      <c r="A36" s="61" t="s">
        <v>41</v>
      </c>
      <c r="C36" s="95" t="s">
        <v>181</v>
      </c>
      <c r="G36" s="61" t="s">
        <v>42</v>
      </c>
      <c r="H36" s="56" t="s">
        <v>6</v>
      </c>
    </row>
    <row r="39" spans="1:16" ht="42" x14ac:dyDescent="0.25">
      <c r="A39" s="77" t="s">
        <v>43</v>
      </c>
      <c r="B39" s="77" t="s">
        <v>38</v>
      </c>
      <c r="C39" s="89" t="s">
        <v>44</v>
      </c>
      <c r="D39" s="89" t="s">
        <v>45</v>
      </c>
      <c r="E39" s="77" t="s">
        <v>101</v>
      </c>
      <c r="F39" s="77" t="s">
        <v>122</v>
      </c>
      <c r="G39" s="78" t="s">
        <v>48</v>
      </c>
      <c r="H39" s="77" t="s">
        <v>49</v>
      </c>
      <c r="I39" s="77" t="s">
        <v>50</v>
      </c>
      <c r="J39" s="77" t="s">
        <v>46</v>
      </c>
      <c r="K39" s="89" t="s">
        <v>51</v>
      </c>
      <c r="L39" s="77" t="s">
        <v>212</v>
      </c>
      <c r="M39" s="77" t="s">
        <v>210</v>
      </c>
      <c r="N39" s="77" t="s">
        <v>213</v>
      </c>
      <c r="O39" s="46"/>
      <c r="P39" s="46"/>
    </row>
    <row r="40" spans="1:16" x14ac:dyDescent="0.25">
      <c r="A40" s="55" t="s">
        <v>10</v>
      </c>
      <c r="B40" s="55">
        <f>J29</f>
        <v>3920.1408000000001</v>
      </c>
      <c r="C40" s="90">
        <v>0.85</v>
      </c>
      <c r="D40" s="90">
        <v>0.15</v>
      </c>
      <c r="E40" s="55">
        <f>C40*B40</f>
        <v>3332.1196800000002</v>
      </c>
      <c r="F40" s="55">
        <f>D40*B40</f>
        <v>588.02112</v>
      </c>
      <c r="G40" s="55">
        <v>2145</v>
      </c>
      <c r="H40" s="55">
        <v>233</v>
      </c>
      <c r="I40" s="55">
        <f>F40-H40-L40</f>
        <v>296.21900799999997</v>
      </c>
      <c r="J40" s="55">
        <f>E40-G40</f>
        <v>1187.1196800000002</v>
      </c>
      <c r="K40" s="90">
        <v>0.1</v>
      </c>
      <c r="L40" s="55">
        <f>K40*F40</f>
        <v>58.802112000000001</v>
      </c>
      <c r="M40" s="55" t="s">
        <v>3</v>
      </c>
      <c r="N40" s="55" t="e">
        <f>L40-M40</f>
        <v>#VALUE!</v>
      </c>
    </row>
    <row r="41" spans="1:16" x14ac:dyDescent="0.25">
      <c r="A41" s="55" t="s">
        <v>25</v>
      </c>
      <c r="B41" s="55">
        <f>J30</f>
        <v>1289.52</v>
      </c>
      <c r="C41" s="90">
        <v>0.85</v>
      </c>
      <c r="D41" s="90">
        <v>0.15</v>
      </c>
      <c r="E41" s="55">
        <f>C41*B41</f>
        <v>1096.0919999999999</v>
      </c>
      <c r="F41" s="55">
        <f>D41*B41</f>
        <v>193.428</v>
      </c>
      <c r="G41" s="55">
        <v>750</v>
      </c>
      <c r="H41" s="55">
        <v>150</v>
      </c>
      <c r="I41" s="55">
        <f>F41-H41-L41</f>
        <v>24.085199999999997</v>
      </c>
      <c r="J41" s="55">
        <f>E41-G41</f>
        <v>346.09199999999987</v>
      </c>
      <c r="K41" s="90">
        <v>0.1</v>
      </c>
      <c r="L41" s="55">
        <f>K41*F41</f>
        <v>19.3428</v>
      </c>
      <c r="M41" s="55" t="s">
        <v>3</v>
      </c>
      <c r="N41" s="55" t="e">
        <f>L41-M41</f>
        <v>#VALUE!</v>
      </c>
    </row>
    <row r="42" spans="1:16" x14ac:dyDescent="0.25">
      <c r="A42" s="55"/>
      <c r="B42" s="55"/>
      <c r="C42" s="90"/>
      <c r="D42" s="90"/>
      <c r="E42" s="55">
        <f>C42*B42</f>
        <v>0</v>
      </c>
      <c r="F42" s="55">
        <f>D42*B42</f>
        <v>0</v>
      </c>
      <c r="G42" s="55"/>
      <c r="H42" s="55"/>
      <c r="I42" s="55">
        <f>F42-H42</f>
        <v>0</v>
      </c>
      <c r="J42" s="55">
        <f>E42-G42</f>
        <v>0</v>
      </c>
      <c r="K42" s="90"/>
      <c r="L42" s="55">
        <f>K42*I42</f>
        <v>0</v>
      </c>
      <c r="M42" s="55" t="s">
        <v>3</v>
      </c>
      <c r="N42" s="55"/>
    </row>
    <row r="45" spans="1:16" ht="13" x14ac:dyDescent="0.3">
      <c r="A45" s="61" t="s">
        <v>55</v>
      </c>
      <c r="B45" s="79" t="s">
        <v>3</v>
      </c>
      <c r="C45" s="101" t="s">
        <v>3</v>
      </c>
      <c r="D45" s="87" t="s">
        <v>56</v>
      </c>
      <c r="E45" s="56" t="s">
        <v>3</v>
      </c>
    </row>
    <row r="46" spans="1:16" ht="21" x14ac:dyDescent="0.25">
      <c r="A46" s="80" t="s">
        <v>30</v>
      </c>
      <c r="B46" s="80" t="s">
        <v>57</v>
      </c>
      <c r="C46" s="91" t="s">
        <v>58</v>
      </c>
      <c r="D46" s="91" t="s">
        <v>59</v>
      </c>
      <c r="E46" s="80" t="s">
        <v>60</v>
      </c>
      <c r="F46" s="80" t="s">
        <v>61</v>
      </c>
      <c r="G46" s="80" t="s">
        <v>62</v>
      </c>
      <c r="H46" s="80" t="s">
        <v>63</v>
      </c>
      <c r="I46" s="80" t="s">
        <v>64</v>
      </c>
      <c r="J46" s="80" t="s">
        <v>65</v>
      </c>
      <c r="K46" s="91" t="s">
        <v>66</v>
      </c>
      <c r="L46" s="80" t="s">
        <v>67</v>
      </c>
      <c r="M46" s="80" t="s">
        <v>68</v>
      </c>
      <c r="N46" s="80" t="s">
        <v>69</v>
      </c>
      <c r="O46" s="49" t="s">
        <v>70</v>
      </c>
      <c r="P46" s="49" t="s">
        <v>71</v>
      </c>
    </row>
    <row r="47" spans="1:16" x14ac:dyDescent="0.25">
      <c r="A47" s="81" t="s">
        <v>10</v>
      </c>
      <c r="B47" s="81"/>
      <c r="C47" s="92"/>
      <c r="D47" s="92"/>
      <c r="E47" s="81"/>
      <c r="F47" s="81"/>
      <c r="G47" s="81"/>
      <c r="H47" s="81"/>
      <c r="I47" s="81"/>
      <c r="J47" s="81"/>
      <c r="K47" s="92" t="s">
        <v>115</v>
      </c>
      <c r="L47" s="81" t="s">
        <v>115</v>
      </c>
      <c r="M47" s="81"/>
      <c r="N47" s="81"/>
      <c r="O47" s="50"/>
      <c r="P47" s="4"/>
    </row>
    <row r="48" spans="1:16" x14ac:dyDescent="0.25">
      <c r="A48" s="81" t="s">
        <v>72</v>
      </c>
      <c r="B48" s="81"/>
      <c r="C48" s="92"/>
      <c r="D48" s="92"/>
      <c r="E48" s="81"/>
      <c r="F48" s="81"/>
      <c r="G48" s="81"/>
      <c r="H48" s="81"/>
      <c r="I48" s="81"/>
      <c r="J48" s="81"/>
      <c r="K48" s="92" t="s">
        <v>116</v>
      </c>
      <c r="L48" s="81"/>
      <c r="M48" s="81"/>
      <c r="N48" s="81"/>
      <c r="O48" s="50"/>
      <c r="P48" s="4"/>
    </row>
    <row r="49" spans="1:16" x14ac:dyDescent="0.25">
      <c r="A49" s="81" t="s">
        <v>73</v>
      </c>
      <c r="B49" s="81"/>
      <c r="C49" s="92"/>
      <c r="D49" s="92"/>
      <c r="E49" s="81"/>
      <c r="F49" s="81"/>
      <c r="G49" s="81"/>
      <c r="H49" s="81"/>
      <c r="I49" s="81"/>
      <c r="J49" s="81"/>
      <c r="K49" s="92"/>
      <c r="L49" s="81"/>
      <c r="M49" s="81"/>
      <c r="N49" s="81"/>
      <c r="O49" s="50"/>
      <c r="P49" s="4"/>
    </row>
    <row r="52" spans="1:16" x14ac:dyDescent="0.25">
      <c r="A52" s="82" t="s">
        <v>74</v>
      </c>
      <c r="B52" s="82"/>
      <c r="C52" s="93"/>
      <c r="D52" s="93"/>
      <c r="E52" s="82"/>
      <c r="F52" s="82"/>
      <c r="G52" s="82"/>
      <c r="H52" s="82"/>
      <c r="I52" s="82"/>
      <c r="J52" s="82"/>
      <c r="K52" s="93"/>
      <c r="L52" s="82"/>
    </row>
    <row r="53" spans="1:16" x14ac:dyDescent="0.25">
      <c r="A53" s="82" t="s">
        <v>75</v>
      </c>
      <c r="B53" s="82"/>
      <c r="C53" s="93"/>
      <c r="D53" s="93"/>
      <c r="E53" s="82"/>
      <c r="F53" s="82"/>
      <c r="G53" s="82"/>
      <c r="H53" s="82"/>
      <c r="I53" s="82"/>
      <c r="J53" s="82"/>
      <c r="K53" s="93"/>
      <c r="L53" s="82"/>
    </row>
    <row r="54" spans="1:16" x14ac:dyDescent="0.25">
      <c r="A54" s="82" t="s">
        <v>76</v>
      </c>
      <c r="B54" s="82"/>
      <c r="C54" s="93"/>
      <c r="D54" s="93"/>
      <c r="E54" s="82"/>
      <c r="F54" s="82"/>
      <c r="G54" s="82"/>
      <c r="H54" s="82"/>
      <c r="I54" s="82"/>
      <c r="J54" s="82"/>
      <c r="K54" s="93"/>
      <c r="L54" s="82"/>
    </row>
    <row r="55" spans="1:16" x14ac:dyDescent="0.25">
      <c r="A55" s="82" t="s">
        <v>77</v>
      </c>
      <c r="B55" s="82"/>
      <c r="C55" s="93"/>
      <c r="D55" s="93"/>
      <c r="E55" s="82"/>
      <c r="F55" s="82"/>
      <c r="G55" s="82"/>
      <c r="H55" s="82"/>
      <c r="I55" s="82"/>
      <c r="J55" s="82"/>
      <c r="K55" s="93"/>
      <c r="L55" s="82"/>
    </row>
    <row r="56" spans="1:16" x14ac:dyDescent="0.25">
      <c r="A56" s="82" t="s">
        <v>78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6" x14ac:dyDescent="0.25">
      <c r="A57" s="82" t="s">
        <v>79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6" x14ac:dyDescent="0.25">
      <c r="A58" s="82" t="s">
        <v>80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6" x14ac:dyDescent="0.25">
      <c r="A59" s="82" t="s">
        <v>81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82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83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84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>&amp;C&amp;A&amp;R&amp;D  &amp;T</oddHeader>
    <oddFooter>Page &amp;P</oddFooter>
  </headerFooter>
  <rowBreaks count="1" manualBreakCount="1">
    <brk id="39" max="65535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2:P61"/>
  <sheetViews>
    <sheetView topLeftCell="A29" zoomScale="75" workbookViewId="0">
      <selection activeCell="H40" sqref="H40"/>
    </sheetView>
  </sheetViews>
  <sheetFormatPr defaultRowHeight="12.5" x14ac:dyDescent="0.25"/>
  <cols>
    <col min="1" max="2" width="8.81640625" style="56" customWidth="1"/>
    <col min="3" max="3" width="9.7265625" style="87" bestFit="1" customWidth="1"/>
    <col min="4" max="4" width="9" style="87" bestFit="1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2" spans="1:11" ht="15.5" x14ac:dyDescent="0.35">
      <c r="D2" s="94" t="s">
        <v>0</v>
      </c>
      <c r="E2" s="57"/>
    </row>
    <row r="3" spans="1:11" ht="15.5" x14ac:dyDescent="0.35">
      <c r="D3" s="94" t="s">
        <v>1</v>
      </c>
      <c r="E3" s="57"/>
    </row>
    <row r="5" spans="1:11" ht="13" x14ac:dyDescent="0.3">
      <c r="A5" s="58" t="s">
        <v>2</v>
      </c>
      <c r="B5" s="59" t="s">
        <v>3</v>
      </c>
      <c r="C5" s="95" t="s">
        <v>182</v>
      </c>
      <c r="D5" s="95"/>
      <c r="E5" s="59"/>
      <c r="F5" s="58" t="s">
        <v>5</v>
      </c>
      <c r="G5" s="59" t="s">
        <v>6</v>
      </c>
      <c r="H5" s="59"/>
      <c r="I5" s="59"/>
      <c r="J5" s="59"/>
    </row>
    <row r="6" spans="1:11" x14ac:dyDescent="0.25">
      <c r="A6" s="59"/>
      <c r="B6" s="59"/>
      <c r="C6" s="95"/>
      <c r="D6" s="95"/>
      <c r="E6" s="59"/>
      <c r="F6" s="59"/>
      <c r="G6" s="59"/>
      <c r="H6" s="59"/>
      <c r="I6" s="59"/>
      <c r="J6" s="59"/>
    </row>
    <row r="7" spans="1:11" ht="13" x14ac:dyDescent="0.3">
      <c r="A7" s="58" t="s">
        <v>7</v>
      </c>
      <c r="B7" s="55"/>
      <c r="C7" s="95">
        <v>23012</v>
      </c>
      <c r="D7" s="95"/>
      <c r="E7" s="58" t="s">
        <v>8</v>
      </c>
      <c r="F7" s="59"/>
      <c r="G7" s="59"/>
      <c r="H7" s="55">
        <v>12805</v>
      </c>
      <c r="I7" s="59"/>
      <c r="J7" s="59"/>
    </row>
    <row r="9" spans="1:11" ht="14" x14ac:dyDescent="0.3">
      <c r="A9" s="60" t="s">
        <v>9</v>
      </c>
    </row>
    <row r="10" spans="1:11" ht="13.5" thickBot="1" x14ac:dyDescent="0.35">
      <c r="A10" s="61" t="s">
        <v>10</v>
      </c>
    </row>
    <row r="11" spans="1:11" ht="21.5" thickBot="1" x14ac:dyDescent="0.3">
      <c r="A11" s="62" t="s">
        <v>26</v>
      </c>
      <c r="B11" s="63" t="s">
        <v>13</v>
      </c>
      <c r="C11" s="120" t="s">
        <v>27</v>
      </c>
      <c r="D11" s="114" t="s">
        <v>14</v>
      </c>
      <c r="E11" s="63" t="s">
        <v>15</v>
      </c>
      <c r="F11" s="63" t="s">
        <v>16</v>
      </c>
      <c r="G11" s="63" t="s">
        <v>17</v>
      </c>
      <c r="H11" s="63" t="s">
        <v>18</v>
      </c>
      <c r="I11" s="63" t="s">
        <v>19</v>
      </c>
      <c r="J11" s="64" t="s">
        <v>20</v>
      </c>
      <c r="K11" s="107" t="s">
        <v>86</v>
      </c>
    </row>
    <row r="12" spans="1:11" x14ac:dyDescent="0.25">
      <c r="A12" s="71" t="s">
        <v>28</v>
      </c>
      <c r="B12" s="72"/>
      <c r="C12" s="15">
        <v>8789</v>
      </c>
      <c r="D12" s="21">
        <v>2E-3</v>
      </c>
      <c r="E12" s="72">
        <f>C12*D12</f>
        <v>17.577999999999999</v>
      </c>
      <c r="F12" s="72">
        <v>1</v>
      </c>
      <c r="G12" s="72">
        <f>E12*F12</f>
        <v>17.577999999999999</v>
      </c>
      <c r="H12" s="72">
        <v>0.76</v>
      </c>
      <c r="I12" s="72">
        <v>120</v>
      </c>
      <c r="J12" s="73">
        <f>G12*H12*I12</f>
        <v>1603.1135999999999</v>
      </c>
      <c r="K12" s="128">
        <f>J12/120</f>
        <v>13.35928</v>
      </c>
    </row>
    <row r="13" spans="1:11" x14ac:dyDescent="0.25">
      <c r="A13" s="65" t="s">
        <v>22</v>
      </c>
      <c r="B13" s="66"/>
      <c r="C13" s="17">
        <v>4014</v>
      </c>
      <c r="D13" s="22">
        <v>1.4999999999999999E-2</v>
      </c>
      <c r="E13" s="66">
        <f>C13*D13</f>
        <v>60.21</v>
      </c>
      <c r="F13" s="66">
        <v>1</v>
      </c>
      <c r="G13" s="66">
        <f>E13*F13</f>
        <v>60.21</v>
      </c>
      <c r="H13" s="66">
        <v>0.76</v>
      </c>
      <c r="I13" s="66">
        <v>120</v>
      </c>
      <c r="J13" s="67">
        <f>G13*H13*I13</f>
        <v>5491.152</v>
      </c>
      <c r="K13" s="128">
        <f>J13/120</f>
        <v>45.759599999999999</v>
      </c>
    </row>
    <row r="14" spans="1:11" x14ac:dyDescent="0.25">
      <c r="A14" s="65" t="s">
        <v>23</v>
      </c>
      <c r="B14" s="66"/>
      <c r="C14" s="17"/>
      <c r="D14" s="22"/>
      <c r="E14" s="66">
        <f>C14*D14</f>
        <v>0</v>
      </c>
      <c r="F14" s="66"/>
      <c r="G14" s="66">
        <f>E14*F14</f>
        <v>0</v>
      </c>
      <c r="H14" s="66"/>
      <c r="I14" s="66"/>
      <c r="J14" s="67">
        <f>G14*H14*I14</f>
        <v>0</v>
      </c>
      <c r="K14" s="128">
        <f>J14/120</f>
        <v>0</v>
      </c>
    </row>
    <row r="15" spans="1:11" x14ac:dyDescent="0.25">
      <c r="A15" s="65"/>
      <c r="B15" s="66"/>
      <c r="C15" s="17"/>
      <c r="D15" s="22"/>
      <c r="E15" s="66">
        <f>C15*D15</f>
        <v>0</v>
      </c>
      <c r="F15" s="66"/>
      <c r="G15" s="66">
        <f>E15*F15</f>
        <v>0</v>
      </c>
      <c r="H15" s="66"/>
      <c r="I15" s="66"/>
      <c r="J15" s="67">
        <f>G15*H15*I15</f>
        <v>0</v>
      </c>
      <c r="K15" s="128"/>
    </row>
    <row r="16" spans="1:11" ht="13" thickBot="1" x14ac:dyDescent="0.3">
      <c r="A16" s="68" t="s">
        <v>24</v>
      </c>
      <c r="B16" s="69">
        <f>SUM(B12:B15)</f>
        <v>0</v>
      </c>
      <c r="C16" s="19">
        <f>SUM(C12:C15)</f>
        <v>12803</v>
      </c>
      <c r="D16" s="23"/>
      <c r="E16" s="69">
        <f>SUM(E12:E15)</f>
        <v>77.787999999999997</v>
      </c>
      <c r="F16" s="69"/>
      <c r="G16" s="69">
        <f>SUM(G12:G15)</f>
        <v>77.787999999999997</v>
      </c>
      <c r="H16" s="69"/>
      <c r="I16" s="69"/>
      <c r="J16" s="70">
        <f>SUM(J12:J15)</f>
        <v>7094.2655999999997</v>
      </c>
      <c r="K16" s="128">
        <f>SUM(K12:K15)</f>
        <v>59.118879999999997</v>
      </c>
    </row>
    <row r="17" spans="1:11" x14ac:dyDescent="0.25">
      <c r="C17" s="121"/>
      <c r="D17" s="115"/>
      <c r="K17" s="121"/>
    </row>
    <row r="18" spans="1:11" ht="13.5" thickBot="1" x14ac:dyDescent="0.35">
      <c r="A18" s="61" t="s">
        <v>25</v>
      </c>
      <c r="C18" s="121"/>
      <c r="D18" s="115"/>
      <c r="K18" s="121"/>
    </row>
    <row r="19" spans="1:11" ht="21.5" thickBot="1" x14ac:dyDescent="0.3">
      <c r="A19" s="62" t="s">
        <v>26</v>
      </c>
      <c r="B19" s="63" t="s">
        <v>13</v>
      </c>
      <c r="C19" s="120" t="s">
        <v>27</v>
      </c>
      <c r="D19" s="114" t="s">
        <v>14</v>
      </c>
      <c r="E19" s="63" t="s">
        <v>15</v>
      </c>
      <c r="F19" s="63" t="s">
        <v>16</v>
      </c>
      <c r="G19" s="63" t="s">
        <v>17</v>
      </c>
      <c r="H19" s="63" t="s">
        <v>18</v>
      </c>
      <c r="I19" s="63" t="s">
        <v>19</v>
      </c>
      <c r="J19" s="64" t="s">
        <v>20</v>
      </c>
      <c r="K19" s="129" t="s">
        <v>86</v>
      </c>
    </row>
    <row r="20" spans="1:11" x14ac:dyDescent="0.25">
      <c r="A20" s="71" t="s">
        <v>28</v>
      </c>
      <c r="B20" s="72"/>
      <c r="C20" s="15">
        <v>8789</v>
      </c>
      <c r="D20" s="21">
        <v>2E-3</v>
      </c>
      <c r="E20" s="72">
        <f>C20*D20</f>
        <v>17.577999999999999</v>
      </c>
      <c r="F20" s="72">
        <v>1</v>
      </c>
      <c r="G20" s="72">
        <f>E20*F20</f>
        <v>17.577999999999999</v>
      </c>
      <c r="H20" s="72">
        <v>0.5</v>
      </c>
      <c r="I20" s="72">
        <v>60</v>
      </c>
      <c r="J20" s="73">
        <f>G20*H20*I20</f>
        <v>527.34</v>
      </c>
      <c r="K20" s="128">
        <f>J20/120</f>
        <v>4.3944999999999999</v>
      </c>
    </row>
    <row r="21" spans="1:11" x14ac:dyDescent="0.25">
      <c r="A21" s="65" t="s">
        <v>22</v>
      </c>
      <c r="B21" s="66"/>
      <c r="C21" s="17">
        <v>4014</v>
      </c>
      <c r="D21" s="22">
        <v>1.4999999999999999E-2</v>
      </c>
      <c r="E21" s="66">
        <f>C21*D21</f>
        <v>60.21</v>
      </c>
      <c r="F21" s="66">
        <v>1</v>
      </c>
      <c r="G21" s="66">
        <f>E21*F21</f>
        <v>60.21</v>
      </c>
      <c r="H21" s="66">
        <v>0.5</v>
      </c>
      <c r="I21" s="66">
        <v>60</v>
      </c>
      <c r="J21" s="67">
        <f>G21*H21*I21</f>
        <v>1806.3</v>
      </c>
      <c r="K21" s="128">
        <f>J21/120</f>
        <v>15.0525</v>
      </c>
    </row>
    <row r="22" spans="1:11" x14ac:dyDescent="0.25">
      <c r="A22" s="65" t="s">
        <v>23</v>
      </c>
      <c r="B22" s="66"/>
      <c r="C22" s="17"/>
      <c r="D22" s="22"/>
      <c r="E22" s="66">
        <f>C22*D22</f>
        <v>0</v>
      </c>
      <c r="F22" s="66"/>
      <c r="G22" s="66">
        <f>E22*F22</f>
        <v>0</v>
      </c>
      <c r="H22" s="66"/>
      <c r="I22" s="66"/>
      <c r="J22" s="67">
        <f>G22*H22*I22</f>
        <v>0</v>
      </c>
      <c r="K22" s="128">
        <f>J22/120</f>
        <v>0</v>
      </c>
    </row>
    <row r="23" spans="1:11" x14ac:dyDescent="0.25">
      <c r="A23" s="65"/>
      <c r="B23" s="66"/>
      <c r="C23" s="17"/>
      <c r="D23" s="22"/>
      <c r="E23" s="66">
        <f>C23*D23</f>
        <v>0</v>
      </c>
      <c r="F23" s="66"/>
      <c r="G23" s="66">
        <f>E23*F23</f>
        <v>0</v>
      </c>
      <c r="H23" s="66"/>
      <c r="I23" s="66"/>
      <c r="J23" s="67">
        <f>G23*H23*I23</f>
        <v>0</v>
      </c>
      <c r="K23" s="128"/>
    </row>
    <row r="24" spans="1:11" ht="13" thickBot="1" x14ac:dyDescent="0.3">
      <c r="A24" s="68" t="s">
        <v>24</v>
      </c>
      <c r="B24" s="69">
        <f>SUM(B20:B23)</f>
        <v>0</v>
      </c>
      <c r="C24" s="19">
        <f>SUM(C20:C23)</f>
        <v>12803</v>
      </c>
      <c r="D24" s="23"/>
      <c r="E24" s="69">
        <f>SUM(E20:E23)</f>
        <v>77.787999999999997</v>
      </c>
      <c r="F24" s="69"/>
      <c r="G24" s="69">
        <f>SUM(G20:G23)</f>
        <v>77.787999999999997</v>
      </c>
      <c r="H24" s="69"/>
      <c r="I24" s="69"/>
      <c r="J24" s="70">
        <f>SUM(J20:J23)</f>
        <v>2333.64</v>
      </c>
      <c r="K24" s="128">
        <f>SUM(K20:K23)</f>
        <v>19.446999999999999</v>
      </c>
    </row>
    <row r="25" spans="1:11" x14ac:dyDescent="0.25">
      <c r="C25" s="121"/>
      <c r="D25" s="121"/>
    </row>
    <row r="26" spans="1:11" ht="14.5" thickBot="1" x14ac:dyDescent="0.35">
      <c r="A26" s="60" t="s">
        <v>29</v>
      </c>
      <c r="C26" s="121"/>
      <c r="D26" s="121"/>
    </row>
    <row r="27" spans="1:11" ht="32" thickBot="1" x14ac:dyDescent="0.3">
      <c r="A27" s="62" t="s">
        <v>30</v>
      </c>
      <c r="B27" s="63" t="s">
        <v>20</v>
      </c>
      <c r="C27" s="120" t="s">
        <v>31</v>
      </c>
      <c r="D27" s="120" t="s">
        <v>32</v>
      </c>
      <c r="E27" s="63" t="s">
        <v>33</v>
      </c>
      <c r="F27" s="63" t="s">
        <v>34</v>
      </c>
      <c r="G27" s="63" t="s">
        <v>35</v>
      </c>
      <c r="H27" s="63" t="s">
        <v>36</v>
      </c>
      <c r="I27" s="63" t="s">
        <v>37</v>
      </c>
      <c r="J27" s="64" t="s">
        <v>38</v>
      </c>
    </row>
    <row r="28" spans="1:11" x14ac:dyDescent="0.25">
      <c r="A28" s="71" t="s">
        <v>10</v>
      </c>
      <c r="B28" s="72">
        <f>J16</f>
        <v>7094.2655999999997</v>
      </c>
      <c r="C28" s="15">
        <v>1</v>
      </c>
      <c r="D28" s="15">
        <v>1</v>
      </c>
      <c r="E28" s="72">
        <v>1</v>
      </c>
      <c r="F28" s="72">
        <v>1</v>
      </c>
      <c r="G28" s="72">
        <v>1</v>
      </c>
      <c r="H28" s="72">
        <v>1</v>
      </c>
      <c r="I28" s="72">
        <v>1</v>
      </c>
      <c r="J28" s="73">
        <f>B28*C28*D28*E28*F28*G28*H28*I28</f>
        <v>7094.2655999999997</v>
      </c>
    </row>
    <row r="29" spans="1:11" ht="13" thickBot="1" x14ac:dyDescent="0.3">
      <c r="A29" s="68" t="s">
        <v>25</v>
      </c>
      <c r="B29" s="69">
        <f>J24</f>
        <v>2333.64</v>
      </c>
      <c r="C29" s="19">
        <v>1</v>
      </c>
      <c r="D29" s="19">
        <v>1</v>
      </c>
      <c r="E29" s="69">
        <v>1</v>
      </c>
      <c r="F29" s="69">
        <v>1</v>
      </c>
      <c r="G29" s="69">
        <v>1</v>
      </c>
      <c r="H29" s="69">
        <v>1</v>
      </c>
      <c r="I29" s="69">
        <v>1</v>
      </c>
      <c r="J29" s="70">
        <f>B29*C29*D29*E29*F29*G29*H29*I29</f>
        <v>2333.64</v>
      </c>
    </row>
    <row r="30" spans="1:11" ht="13" thickBot="1" x14ac:dyDescent="0.3">
      <c r="A30" s="74" t="s">
        <v>39</v>
      </c>
      <c r="B30" s="75"/>
      <c r="C30" s="100"/>
      <c r="D30" s="100"/>
      <c r="E30" s="75"/>
      <c r="F30" s="75"/>
      <c r="G30" s="75"/>
      <c r="H30" s="75"/>
      <c r="I30" s="75"/>
      <c r="J30" s="76">
        <f>SUM(J28:J29)</f>
        <v>9427.9056</v>
      </c>
    </row>
    <row r="33" spans="1:16" ht="15.5" x14ac:dyDescent="0.35">
      <c r="E33" s="57" t="s">
        <v>40</v>
      </c>
      <c r="F33" s="61"/>
    </row>
    <row r="35" spans="1:16" ht="13" x14ac:dyDescent="0.3">
      <c r="A35" s="61" t="s">
        <v>41</v>
      </c>
      <c r="C35" s="95" t="s">
        <v>182</v>
      </c>
      <c r="G35" s="61" t="s">
        <v>42</v>
      </c>
      <c r="H35" s="56" t="s">
        <v>6</v>
      </c>
    </row>
    <row r="38" spans="1:16" ht="42" x14ac:dyDescent="0.25">
      <c r="A38" s="77" t="s">
        <v>43</v>
      </c>
      <c r="B38" s="77" t="s">
        <v>38</v>
      </c>
      <c r="C38" s="89" t="s">
        <v>44</v>
      </c>
      <c r="D38" s="89" t="s">
        <v>45</v>
      </c>
      <c r="E38" s="77" t="s">
        <v>101</v>
      </c>
      <c r="F38" s="77" t="s">
        <v>168</v>
      </c>
      <c r="G38" s="78" t="s">
        <v>48</v>
      </c>
      <c r="H38" s="77" t="s">
        <v>49</v>
      </c>
      <c r="I38" s="77" t="s">
        <v>50</v>
      </c>
      <c r="J38" s="77" t="s">
        <v>46</v>
      </c>
      <c r="K38" s="89" t="s">
        <v>51</v>
      </c>
      <c r="L38" s="77" t="s">
        <v>211</v>
      </c>
      <c r="M38" s="77" t="s">
        <v>210</v>
      </c>
      <c r="N38" s="77" t="s">
        <v>52</v>
      </c>
      <c r="O38" s="46"/>
      <c r="P38" s="46"/>
    </row>
    <row r="39" spans="1:16" x14ac:dyDescent="0.25">
      <c r="A39" s="55" t="s">
        <v>10</v>
      </c>
      <c r="B39" s="55">
        <f>J28</f>
        <v>7094.2655999999997</v>
      </c>
      <c r="C39" s="90">
        <v>0.85</v>
      </c>
      <c r="D39" s="90">
        <v>0.15</v>
      </c>
      <c r="E39" s="55">
        <f>C39*B39</f>
        <v>6030.1257599999999</v>
      </c>
      <c r="F39" s="55">
        <f>D39*B39</f>
        <v>1064.1398399999998</v>
      </c>
      <c r="G39" s="55">
        <v>3062</v>
      </c>
      <c r="H39" s="55">
        <v>710</v>
      </c>
      <c r="I39" s="55">
        <f>F39-H39-L39</f>
        <v>247.72585599999985</v>
      </c>
      <c r="J39" s="55">
        <f>E39-G39</f>
        <v>2968.1257599999999</v>
      </c>
      <c r="K39" s="90">
        <v>0.1</v>
      </c>
      <c r="L39" s="55">
        <f>K39*F39</f>
        <v>106.41398399999999</v>
      </c>
      <c r="M39" s="55" t="s">
        <v>3</v>
      </c>
      <c r="N39" s="55" t="e">
        <f>L39-M39</f>
        <v>#VALUE!</v>
      </c>
    </row>
    <row r="40" spans="1:16" x14ac:dyDescent="0.25">
      <c r="A40" s="55" t="s">
        <v>25</v>
      </c>
      <c r="B40" s="55">
        <f>J29</f>
        <v>2333.64</v>
      </c>
      <c r="C40" s="90">
        <v>0.85</v>
      </c>
      <c r="D40" s="90">
        <v>0.15</v>
      </c>
      <c r="E40" s="55">
        <f>C40*B40</f>
        <v>1983.5939999999998</v>
      </c>
      <c r="F40" s="55">
        <f>D40*B40</f>
        <v>350.04599999999999</v>
      </c>
      <c r="G40" s="55">
        <v>797</v>
      </c>
      <c r="H40" s="55">
        <v>200</v>
      </c>
      <c r="I40" s="55">
        <f>F40-H40-L40</f>
        <v>115.04139999999998</v>
      </c>
      <c r="J40" s="55">
        <f>E40-G40</f>
        <v>1186.5939999999998</v>
      </c>
      <c r="K40" s="90">
        <v>0.1</v>
      </c>
      <c r="L40" s="55">
        <f>K40*F40</f>
        <v>35.004600000000003</v>
      </c>
      <c r="M40" s="55" t="s">
        <v>3</v>
      </c>
      <c r="N40" s="55" t="e">
        <f>L40-M40</f>
        <v>#VALUE!</v>
      </c>
    </row>
    <row r="41" spans="1:16" x14ac:dyDescent="0.25">
      <c r="A41" s="55"/>
      <c r="B41" s="55"/>
      <c r="C41" s="90"/>
      <c r="D41" s="90"/>
      <c r="E41" s="55">
        <f>C41*B41</f>
        <v>0</v>
      </c>
      <c r="F41" s="55">
        <f>D41*B41</f>
        <v>0</v>
      </c>
      <c r="G41" s="55"/>
      <c r="H41" s="55"/>
      <c r="I41" s="55">
        <f>F41-H41</f>
        <v>0</v>
      </c>
      <c r="J41" s="55">
        <f>E41-G41</f>
        <v>0</v>
      </c>
      <c r="K41" s="90"/>
      <c r="L41" s="55">
        <f>K41*I41</f>
        <v>0</v>
      </c>
      <c r="M41" s="55">
        <f>I41-L41</f>
        <v>0</v>
      </c>
      <c r="N41" s="55"/>
    </row>
    <row r="44" spans="1:16" ht="13" x14ac:dyDescent="0.3">
      <c r="A44" s="61" t="s">
        <v>55</v>
      </c>
      <c r="B44" s="79" t="s">
        <v>3</v>
      </c>
      <c r="C44" s="101" t="s">
        <v>3</v>
      </c>
      <c r="D44" s="87" t="s">
        <v>56</v>
      </c>
      <c r="E44" s="56" t="s">
        <v>3</v>
      </c>
    </row>
    <row r="45" spans="1:16" ht="21" x14ac:dyDescent="0.25">
      <c r="A45" s="80" t="s">
        <v>30</v>
      </c>
      <c r="B45" s="80" t="s">
        <v>57</v>
      </c>
      <c r="C45" s="91" t="s">
        <v>58</v>
      </c>
      <c r="D45" s="91" t="s">
        <v>59</v>
      </c>
      <c r="E45" s="80" t="s">
        <v>60</v>
      </c>
      <c r="F45" s="80" t="s">
        <v>61</v>
      </c>
      <c r="G45" s="80" t="s">
        <v>62</v>
      </c>
      <c r="H45" s="80" t="s">
        <v>63</v>
      </c>
      <c r="I45" s="80" t="s">
        <v>64</v>
      </c>
      <c r="J45" s="80" t="s">
        <v>65</v>
      </c>
      <c r="K45" s="91" t="s">
        <v>66</v>
      </c>
      <c r="L45" s="80" t="s">
        <v>67</v>
      </c>
      <c r="M45" s="80" t="s">
        <v>68</v>
      </c>
      <c r="N45" s="80" t="s">
        <v>69</v>
      </c>
      <c r="O45" s="49" t="s">
        <v>70</v>
      </c>
      <c r="P45" s="49" t="s">
        <v>71</v>
      </c>
    </row>
    <row r="46" spans="1:16" x14ac:dyDescent="0.25">
      <c r="A46" s="81" t="s">
        <v>10</v>
      </c>
      <c r="B46" s="81" t="s">
        <v>115</v>
      </c>
      <c r="C46" s="92"/>
      <c r="D46" s="92"/>
      <c r="E46" s="81"/>
      <c r="F46" s="81"/>
      <c r="G46" s="81"/>
      <c r="H46" s="81"/>
      <c r="I46" s="81"/>
      <c r="J46" s="81"/>
      <c r="K46" s="92"/>
      <c r="L46" s="81" t="s">
        <v>115</v>
      </c>
      <c r="M46" s="81"/>
      <c r="N46" s="81"/>
      <c r="O46" s="50"/>
      <c r="P46" s="4"/>
    </row>
    <row r="47" spans="1:16" x14ac:dyDescent="0.25">
      <c r="A47" s="81" t="s">
        <v>72</v>
      </c>
      <c r="B47" s="81"/>
      <c r="C47" s="92"/>
      <c r="D47" s="92"/>
      <c r="E47" s="81"/>
      <c r="F47" s="81"/>
      <c r="G47" s="81"/>
      <c r="H47" s="81"/>
      <c r="I47" s="81"/>
      <c r="J47" s="81"/>
      <c r="K47" s="92"/>
      <c r="L47" s="81"/>
      <c r="M47" s="81"/>
      <c r="N47" s="81"/>
      <c r="O47" s="50"/>
      <c r="P47" s="4"/>
    </row>
    <row r="48" spans="1:16" x14ac:dyDescent="0.25">
      <c r="A48" s="81" t="s">
        <v>73</v>
      </c>
      <c r="B48" s="81"/>
      <c r="C48" s="92"/>
      <c r="D48" s="92"/>
      <c r="E48" s="81"/>
      <c r="F48" s="81"/>
      <c r="G48" s="81"/>
      <c r="H48" s="81"/>
      <c r="I48" s="81"/>
      <c r="J48" s="81"/>
      <c r="K48" s="92"/>
      <c r="L48" s="81"/>
      <c r="M48" s="81"/>
      <c r="N48" s="81"/>
      <c r="O48" s="50"/>
      <c r="P48" s="4"/>
    </row>
    <row r="51" spans="1:12" x14ac:dyDescent="0.25">
      <c r="A51" s="82" t="s">
        <v>74</v>
      </c>
      <c r="B51" s="82"/>
      <c r="C51" s="93"/>
      <c r="D51" s="93"/>
      <c r="E51" s="82"/>
      <c r="F51" s="82"/>
      <c r="G51" s="82"/>
      <c r="H51" s="82"/>
      <c r="I51" s="82"/>
      <c r="J51" s="82"/>
      <c r="K51" s="93"/>
      <c r="L51" s="82"/>
    </row>
    <row r="52" spans="1:12" x14ac:dyDescent="0.25">
      <c r="A52" s="82" t="s">
        <v>75</v>
      </c>
      <c r="B52" s="82"/>
      <c r="C52" s="93"/>
      <c r="D52" s="93"/>
      <c r="E52" s="82"/>
      <c r="F52" s="82"/>
      <c r="G52" s="82"/>
      <c r="H52" s="82"/>
      <c r="I52" s="82"/>
      <c r="J52" s="82"/>
      <c r="K52" s="93"/>
      <c r="L52" s="82"/>
    </row>
    <row r="53" spans="1:12" x14ac:dyDescent="0.25">
      <c r="A53" s="82" t="s">
        <v>76</v>
      </c>
      <c r="B53" s="82"/>
      <c r="C53" s="93"/>
      <c r="D53" s="93"/>
      <c r="E53" s="82"/>
      <c r="F53" s="82"/>
      <c r="G53" s="82"/>
      <c r="H53" s="82"/>
      <c r="I53" s="82"/>
      <c r="J53" s="82"/>
      <c r="K53" s="93"/>
      <c r="L53" s="82"/>
    </row>
    <row r="54" spans="1:12" x14ac:dyDescent="0.25">
      <c r="A54" s="82" t="s">
        <v>77</v>
      </c>
      <c r="B54" s="82"/>
      <c r="C54" s="93"/>
      <c r="D54" s="93"/>
      <c r="E54" s="82"/>
      <c r="F54" s="82"/>
      <c r="G54" s="82"/>
      <c r="H54" s="82"/>
      <c r="I54" s="82"/>
      <c r="J54" s="82"/>
      <c r="K54" s="93"/>
      <c r="L54" s="82"/>
    </row>
    <row r="55" spans="1:12" x14ac:dyDescent="0.25">
      <c r="A55" s="82" t="s">
        <v>78</v>
      </c>
      <c r="B55" s="82"/>
      <c r="C55" s="93"/>
      <c r="D55" s="93"/>
      <c r="E55" s="82"/>
      <c r="F55" s="82"/>
      <c r="G55" s="82"/>
      <c r="H55" s="82"/>
      <c r="I55" s="82"/>
      <c r="J55" s="82"/>
      <c r="K55" s="93"/>
      <c r="L55" s="82"/>
    </row>
    <row r="56" spans="1:12" x14ac:dyDescent="0.25">
      <c r="A56" s="82" t="s">
        <v>79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2" x14ac:dyDescent="0.25">
      <c r="A57" s="82" t="s">
        <v>80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2" x14ac:dyDescent="0.25">
      <c r="A58" s="82" t="s">
        <v>81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2" x14ac:dyDescent="0.25">
      <c r="A59" s="82" t="s">
        <v>82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2" x14ac:dyDescent="0.25">
      <c r="A60" s="82" t="s">
        <v>83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2" x14ac:dyDescent="0.25">
      <c r="A61" s="82" t="s">
        <v>84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</sheetData>
  <phoneticPr fontId="0" type="noConversion"/>
  <pageMargins left="0.75" right="0.75" top="1" bottom="1" header="0.5" footer="0.5"/>
  <pageSetup scale="63" orientation="portrait" horizontalDpi="4294967292" r:id="rId1"/>
  <headerFooter alignWithMargins="0">
    <oddHeader>&amp;C&amp;A&amp;R&amp;D  &amp;T</oddHeader>
    <oddFooter>Page &amp;P</oddFooter>
  </headerFooter>
  <rowBreaks count="1" manualBreakCount="1">
    <brk id="38" max="65535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P66"/>
  <sheetViews>
    <sheetView topLeftCell="A34" zoomScale="75" workbookViewId="0">
      <selection activeCell="H46" sqref="H46"/>
    </sheetView>
  </sheetViews>
  <sheetFormatPr defaultRowHeight="12.5" x14ac:dyDescent="0.25"/>
  <cols>
    <col min="1" max="2" width="8.81640625" style="56" customWidth="1"/>
    <col min="3" max="3" width="9.7265625" style="87" bestFit="1" customWidth="1"/>
    <col min="4" max="4" width="9" style="87" bestFit="1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1" spans="1:11" ht="15.5" x14ac:dyDescent="0.35">
      <c r="D1" s="94" t="s">
        <v>0</v>
      </c>
      <c r="E1" s="57"/>
    </row>
    <row r="2" spans="1:11" ht="15.5" x14ac:dyDescent="0.35">
      <c r="D2" s="94" t="s">
        <v>1</v>
      </c>
      <c r="E2" s="57"/>
    </row>
    <row r="4" spans="1:11" ht="13" x14ac:dyDescent="0.3">
      <c r="A4" s="58" t="s">
        <v>2</v>
      </c>
      <c r="C4" s="95" t="s">
        <v>183</v>
      </c>
      <c r="D4" s="95"/>
      <c r="E4" s="59"/>
      <c r="F4" s="58" t="s">
        <v>5</v>
      </c>
      <c r="G4" s="59" t="s">
        <v>6</v>
      </c>
      <c r="H4" s="59"/>
      <c r="I4" s="59"/>
      <c r="J4" s="59"/>
    </row>
    <row r="5" spans="1:11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1" ht="13" x14ac:dyDescent="0.3">
      <c r="A6" s="58" t="s">
        <v>7</v>
      </c>
      <c r="C6" s="90">
        <v>11988</v>
      </c>
      <c r="D6" s="95"/>
      <c r="E6" s="58" t="s">
        <v>8</v>
      </c>
      <c r="F6" s="59"/>
      <c r="G6" s="59"/>
      <c r="H6" s="55">
        <v>6556</v>
      </c>
      <c r="I6" s="59"/>
      <c r="J6" s="59"/>
    </row>
    <row r="8" spans="1:11" ht="14" x14ac:dyDescent="0.3">
      <c r="A8" s="60" t="s">
        <v>9</v>
      </c>
    </row>
    <row r="9" spans="1:11" ht="13.5" thickBot="1" x14ac:dyDescent="0.35">
      <c r="A9" s="61" t="s">
        <v>10</v>
      </c>
    </row>
    <row r="10" spans="1:11" ht="25.5" thickBot="1" x14ac:dyDescent="0.3">
      <c r="A10" s="62" t="s">
        <v>26</v>
      </c>
      <c r="B10" s="63" t="s">
        <v>13</v>
      </c>
      <c r="C10" s="120" t="s">
        <v>27</v>
      </c>
      <c r="D10" s="114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K10" s="88" t="s">
        <v>86</v>
      </c>
    </row>
    <row r="11" spans="1:11" x14ac:dyDescent="0.25">
      <c r="A11" s="71" t="s">
        <v>28</v>
      </c>
      <c r="B11" s="72"/>
      <c r="C11" s="15">
        <v>5160</v>
      </c>
      <c r="D11" s="21">
        <v>2E-3</v>
      </c>
      <c r="E11" s="72">
        <f t="shared" ref="E11:E17" si="0">C11*D11</f>
        <v>10.32</v>
      </c>
      <c r="F11" s="72">
        <v>1</v>
      </c>
      <c r="G11" s="72">
        <f t="shared" ref="G11:G17" si="1">E11*F11</f>
        <v>10.32</v>
      </c>
      <c r="H11" s="72">
        <v>0.76</v>
      </c>
      <c r="I11" s="72">
        <v>100</v>
      </c>
      <c r="J11" s="73">
        <f t="shared" ref="J11:J17" si="2">G11*H11*I11</f>
        <v>784.32</v>
      </c>
      <c r="K11" s="121">
        <f>J11/I11</f>
        <v>7.8432000000000004</v>
      </c>
    </row>
    <row r="12" spans="1:11" x14ac:dyDescent="0.25">
      <c r="A12" s="65" t="s">
        <v>22</v>
      </c>
      <c r="B12" s="66"/>
      <c r="C12" s="17">
        <v>1021</v>
      </c>
      <c r="D12" s="22">
        <v>0.01</v>
      </c>
      <c r="E12" s="66">
        <f t="shared" si="0"/>
        <v>10.210000000000001</v>
      </c>
      <c r="F12" s="66">
        <v>1</v>
      </c>
      <c r="G12" s="66">
        <f t="shared" si="1"/>
        <v>10.210000000000001</v>
      </c>
      <c r="H12" s="66">
        <v>0.76</v>
      </c>
      <c r="I12" s="66">
        <v>100</v>
      </c>
      <c r="J12" s="67">
        <f t="shared" si="2"/>
        <v>775.96</v>
      </c>
      <c r="K12" s="121">
        <f>J12/I12</f>
        <v>7.7596000000000007</v>
      </c>
    </row>
    <row r="13" spans="1:11" x14ac:dyDescent="0.25">
      <c r="A13" s="65" t="s">
        <v>23</v>
      </c>
      <c r="B13" s="66"/>
      <c r="C13" s="17">
        <v>175</v>
      </c>
      <c r="D13" s="22">
        <v>0.05</v>
      </c>
      <c r="E13" s="66">
        <f t="shared" si="0"/>
        <v>8.75</v>
      </c>
      <c r="F13" s="66">
        <v>1</v>
      </c>
      <c r="G13" s="66">
        <f t="shared" si="1"/>
        <v>8.75</v>
      </c>
      <c r="H13" s="66">
        <v>0.76</v>
      </c>
      <c r="I13" s="66">
        <v>100</v>
      </c>
      <c r="J13" s="67">
        <f t="shared" si="2"/>
        <v>665</v>
      </c>
      <c r="K13" s="121">
        <f>J13/I13</f>
        <v>6.65</v>
      </c>
    </row>
    <row r="14" spans="1:11" x14ac:dyDescent="0.25">
      <c r="A14" s="65" t="s">
        <v>22</v>
      </c>
      <c r="B14" s="66"/>
      <c r="C14" s="17">
        <v>200</v>
      </c>
      <c r="D14" s="22">
        <v>2.5000000000000001E-2</v>
      </c>
      <c r="E14" s="66">
        <f t="shared" si="0"/>
        <v>5</v>
      </c>
      <c r="F14" s="66">
        <v>1</v>
      </c>
      <c r="G14" s="66">
        <f t="shared" si="1"/>
        <v>5</v>
      </c>
      <c r="H14" s="66">
        <v>0.76</v>
      </c>
      <c r="I14" s="66">
        <v>100</v>
      </c>
      <c r="J14" s="67">
        <f t="shared" si="2"/>
        <v>380</v>
      </c>
      <c r="K14" s="121"/>
    </row>
    <row r="15" spans="1:11" x14ac:dyDescent="0.25">
      <c r="A15" s="65"/>
      <c r="B15" s="66"/>
      <c r="C15" s="17"/>
      <c r="D15" s="22"/>
      <c r="E15" s="66">
        <f t="shared" si="0"/>
        <v>0</v>
      </c>
      <c r="F15" s="66"/>
      <c r="G15" s="66">
        <f t="shared" si="1"/>
        <v>0</v>
      </c>
      <c r="H15" s="66"/>
      <c r="I15" s="66"/>
      <c r="J15" s="67">
        <f t="shared" si="2"/>
        <v>0</v>
      </c>
      <c r="K15" s="121"/>
    </row>
    <row r="16" spans="1:11" x14ac:dyDescent="0.25">
      <c r="A16" s="65"/>
      <c r="B16" s="66"/>
      <c r="C16" s="17"/>
      <c r="D16" s="22"/>
      <c r="E16" s="66">
        <f t="shared" si="0"/>
        <v>0</v>
      </c>
      <c r="F16" s="66"/>
      <c r="G16" s="66">
        <f t="shared" si="1"/>
        <v>0</v>
      </c>
      <c r="H16" s="66"/>
      <c r="I16" s="66"/>
      <c r="J16" s="67">
        <f t="shared" si="2"/>
        <v>0</v>
      </c>
      <c r="K16" s="121"/>
    </row>
    <row r="17" spans="1:11" x14ac:dyDescent="0.25">
      <c r="A17" s="65"/>
      <c r="B17" s="66"/>
      <c r="C17" s="17"/>
      <c r="D17" s="22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  <c r="K17" s="121"/>
    </row>
    <row r="18" spans="1:11" ht="13" thickBot="1" x14ac:dyDescent="0.3">
      <c r="A18" s="68" t="s">
        <v>24</v>
      </c>
      <c r="B18" s="69">
        <f>SUM(B11:B17)</f>
        <v>0</v>
      </c>
      <c r="C18" s="19">
        <f>SUM(C11:C17)</f>
        <v>6556</v>
      </c>
      <c r="D18" s="23"/>
      <c r="E18" s="69">
        <f>SUM(E11:E17)</f>
        <v>34.28</v>
      </c>
      <c r="F18" s="69"/>
      <c r="G18" s="69">
        <f>SUM(G11:G17)</f>
        <v>34.28</v>
      </c>
      <c r="H18" s="69"/>
      <c r="I18" s="69"/>
      <c r="J18" s="70">
        <f>SUM(J11:J17)</f>
        <v>2605.2800000000002</v>
      </c>
      <c r="K18" s="121">
        <f>SUM(K11:K17)</f>
        <v>22.252800000000001</v>
      </c>
    </row>
    <row r="19" spans="1:11" x14ac:dyDescent="0.25">
      <c r="C19" s="121"/>
      <c r="D19" s="115"/>
      <c r="K19" s="121"/>
    </row>
    <row r="20" spans="1:11" ht="13.5" thickBot="1" x14ac:dyDescent="0.35">
      <c r="A20" s="61" t="s">
        <v>25</v>
      </c>
      <c r="C20" s="121"/>
      <c r="D20" s="115"/>
      <c r="K20" s="121"/>
    </row>
    <row r="21" spans="1:11" ht="25.5" thickBot="1" x14ac:dyDescent="0.3">
      <c r="A21" s="62" t="s">
        <v>26</v>
      </c>
      <c r="B21" s="63" t="s">
        <v>13</v>
      </c>
      <c r="C21" s="120" t="s">
        <v>27</v>
      </c>
      <c r="D21" s="114" t="s">
        <v>14</v>
      </c>
      <c r="E21" s="63" t="s">
        <v>15</v>
      </c>
      <c r="F21" s="63" t="s">
        <v>16</v>
      </c>
      <c r="G21" s="63" t="s">
        <v>17</v>
      </c>
      <c r="H21" s="63" t="s">
        <v>18</v>
      </c>
      <c r="I21" s="63" t="s">
        <v>19</v>
      </c>
      <c r="J21" s="64" t="s">
        <v>20</v>
      </c>
      <c r="K21" s="127" t="s">
        <v>86</v>
      </c>
    </row>
    <row r="22" spans="1:11" x14ac:dyDescent="0.25">
      <c r="A22" s="71" t="s">
        <v>28</v>
      </c>
      <c r="B22" s="72"/>
      <c r="C22" s="15">
        <v>5160</v>
      </c>
      <c r="D22" s="21">
        <v>2E-3</v>
      </c>
      <c r="E22" s="72">
        <f t="shared" ref="E22:E28" si="3">C22*D22</f>
        <v>10.32</v>
      </c>
      <c r="F22" s="72">
        <v>1</v>
      </c>
      <c r="G22" s="72">
        <f t="shared" ref="G22:G28" si="4">E22*F22</f>
        <v>10.32</v>
      </c>
      <c r="H22" s="72">
        <v>0.5</v>
      </c>
      <c r="I22" s="72">
        <v>60</v>
      </c>
      <c r="J22" s="73">
        <f t="shared" ref="J22:J28" si="5">G22*H22*I22</f>
        <v>309.60000000000002</v>
      </c>
      <c r="K22" s="121">
        <f>J22/I22</f>
        <v>5.16</v>
      </c>
    </row>
    <row r="23" spans="1:11" x14ac:dyDescent="0.25">
      <c r="A23" s="65" t="s">
        <v>22</v>
      </c>
      <c r="B23" s="66"/>
      <c r="C23" s="17">
        <v>1021</v>
      </c>
      <c r="D23" s="22">
        <v>0.01</v>
      </c>
      <c r="E23" s="66">
        <f t="shared" si="3"/>
        <v>10.210000000000001</v>
      </c>
      <c r="F23" s="66">
        <v>1</v>
      </c>
      <c r="G23" s="66">
        <f t="shared" si="4"/>
        <v>10.210000000000001</v>
      </c>
      <c r="H23" s="66">
        <v>0.5</v>
      </c>
      <c r="I23" s="66">
        <v>60</v>
      </c>
      <c r="J23" s="67">
        <f t="shared" si="5"/>
        <v>306.3</v>
      </c>
      <c r="K23" s="121">
        <f>J23/I23</f>
        <v>5.1050000000000004</v>
      </c>
    </row>
    <row r="24" spans="1:11" x14ac:dyDescent="0.25">
      <c r="A24" s="65" t="s">
        <v>23</v>
      </c>
      <c r="B24" s="66"/>
      <c r="C24" s="17">
        <v>175</v>
      </c>
      <c r="D24" s="22">
        <v>0.08</v>
      </c>
      <c r="E24" s="66">
        <f t="shared" si="3"/>
        <v>14</v>
      </c>
      <c r="F24" s="66">
        <v>1</v>
      </c>
      <c r="G24" s="66">
        <f t="shared" si="4"/>
        <v>14</v>
      </c>
      <c r="H24" s="66">
        <v>0.5</v>
      </c>
      <c r="I24" s="66">
        <v>60</v>
      </c>
      <c r="J24" s="67">
        <f t="shared" si="5"/>
        <v>420</v>
      </c>
      <c r="K24" s="121">
        <f>J24/I24</f>
        <v>7</v>
      </c>
    </row>
    <row r="25" spans="1:11" x14ac:dyDescent="0.25">
      <c r="A25" s="65" t="s">
        <v>22</v>
      </c>
      <c r="B25" s="66"/>
      <c r="C25" s="17">
        <v>200</v>
      </c>
      <c r="D25" s="22">
        <v>2.5000000000000001E-2</v>
      </c>
      <c r="E25" s="66">
        <f t="shared" si="3"/>
        <v>5</v>
      </c>
      <c r="F25" s="66">
        <v>1</v>
      </c>
      <c r="G25" s="66">
        <f t="shared" si="4"/>
        <v>5</v>
      </c>
      <c r="H25" s="66">
        <v>0.5</v>
      </c>
      <c r="I25" s="66">
        <v>60</v>
      </c>
      <c r="J25" s="67">
        <f t="shared" si="5"/>
        <v>150</v>
      </c>
      <c r="K25" s="121"/>
    </row>
    <row r="26" spans="1:11" x14ac:dyDescent="0.25">
      <c r="A26" s="65"/>
      <c r="B26" s="66"/>
      <c r="C26" s="17"/>
      <c r="D26" s="22"/>
      <c r="E26" s="66">
        <f t="shared" si="3"/>
        <v>0</v>
      </c>
      <c r="F26" s="66"/>
      <c r="G26" s="66">
        <f t="shared" si="4"/>
        <v>0</v>
      </c>
      <c r="H26" s="66"/>
      <c r="I26" s="66"/>
      <c r="J26" s="67">
        <f t="shared" si="5"/>
        <v>0</v>
      </c>
      <c r="K26" s="121"/>
    </row>
    <row r="27" spans="1:11" x14ac:dyDescent="0.25">
      <c r="A27" s="65"/>
      <c r="B27" s="66"/>
      <c r="C27" s="17"/>
      <c r="D27" s="22"/>
      <c r="E27" s="66">
        <f t="shared" si="3"/>
        <v>0</v>
      </c>
      <c r="F27" s="66"/>
      <c r="G27" s="66">
        <f t="shared" si="4"/>
        <v>0</v>
      </c>
      <c r="H27" s="66"/>
      <c r="I27" s="66"/>
      <c r="J27" s="67">
        <f t="shared" si="5"/>
        <v>0</v>
      </c>
      <c r="K27" s="121"/>
    </row>
    <row r="28" spans="1:11" x14ac:dyDescent="0.25">
      <c r="A28" s="65"/>
      <c r="B28" s="66"/>
      <c r="C28" s="17"/>
      <c r="D28" s="22"/>
      <c r="E28" s="66">
        <f t="shared" si="3"/>
        <v>0</v>
      </c>
      <c r="F28" s="66"/>
      <c r="G28" s="66">
        <f t="shared" si="4"/>
        <v>0</v>
      </c>
      <c r="H28" s="66"/>
      <c r="I28" s="66"/>
      <c r="J28" s="67">
        <f t="shared" si="5"/>
        <v>0</v>
      </c>
      <c r="K28" s="121"/>
    </row>
    <row r="29" spans="1:11" ht="13" thickBot="1" x14ac:dyDescent="0.3">
      <c r="A29" s="68" t="s">
        <v>24</v>
      </c>
      <c r="B29" s="69">
        <f>SUM(B22:B28)</f>
        <v>0</v>
      </c>
      <c r="C29" s="19">
        <f>SUM(C22:C28)</f>
        <v>6556</v>
      </c>
      <c r="D29" s="23"/>
      <c r="E29" s="69">
        <f>SUM(E22:E28)</f>
        <v>39.53</v>
      </c>
      <c r="F29" s="69"/>
      <c r="G29" s="69">
        <f>SUM(G22:G28)</f>
        <v>39.53</v>
      </c>
      <c r="H29" s="69"/>
      <c r="I29" s="69"/>
      <c r="J29" s="70">
        <f>SUM(J22:J28)</f>
        <v>1185.9000000000001</v>
      </c>
      <c r="K29" s="121">
        <f>SUM(K22:K28)</f>
        <v>17.265000000000001</v>
      </c>
    </row>
    <row r="31" spans="1:11" ht="14.5" thickBot="1" x14ac:dyDescent="0.35">
      <c r="A31" s="60" t="s">
        <v>29</v>
      </c>
    </row>
    <row r="32" spans="1:11" ht="32" thickBot="1" x14ac:dyDescent="0.3">
      <c r="A32" s="62" t="s">
        <v>30</v>
      </c>
      <c r="B32" s="63" t="s">
        <v>20</v>
      </c>
      <c r="C32" s="96" t="s">
        <v>31</v>
      </c>
      <c r="D32" s="96" t="s">
        <v>32</v>
      </c>
      <c r="E32" s="63" t="s">
        <v>33</v>
      </c>
      <c r="F32" s="63" t="s">
        <v>34</v>
      </c>
      <c r="G32" s="63" t="s">
        <v>35</v>
      </c>
      <c r="H32" s="63" t="s">
        <v>36</v>
      </c>
      <c r="I32" s="63" t="s">
        <v>37</v>
      </c>
      <c r="J32" s="64" t="s">
        <v>38</v>
      </c>
    </row>
    <row r="33" spans="1:16" x14ac:dyDescent="0.25">
      <c r="A33" s="71" t="s">
        <v>10</v>
      </c>
      <c r="B33" s="72">
        <f>J18</f>
        <v>2605.2800000000002</v>
      </c>
      <c r="C33" s="97">
        <v>1</v>
      </c>
      <c r="D33" s="97">
        <v>1</v>
      </c>
      <c r="E33" s="72">
        <v>1</v>
      </c>
      <c r="F33" s="72">
        <v>1</v>
      </c>
      <c r="G33" s="72">
        <v>1</v>
      </c>
      <c r="H33" s="72">
        <v>1</v>
      </c>
      <c r="I33" s="72">
        <v>1</v>
      </c>
      <c r="J33" s="73">
        <f>B33*C33*D33*E33*F33*G33*H33*I33</f>
        <v>2605.2800000000002</v>
      </c>
    </row>
    <row r="34" spans="1:16" ht="13" thickBot="1" x14ac:dyDescent="0.3">
      <c r="A34" s="68" t="s">
        <v>25</v>
      </c>
      <c r="B34" s="69">
        <f>J29</f>
        <v>1185.9000000000001</v>
      </c>
      <c r="C34" s="99">
        <v>1</v>
      </c>
      <c r="D34" s="99">
        <v>1</v>
      </c>
      <c r="E34" s="69">
        <v>1</v>
      </c>
      <c r="F34" s="69">
        <v>1</v>
      </c>
      <c r="G34" s="69">
        <v>1</v>
      </c>
      <c r="H34" s="69">
        <v>1</v>
      </c>
      <c r="I34" s="69">
        <v>1</v>
      </c>
      <c r="J34" s="70">
        <f>B34*C34*D34*E34*F34*G34*H34*I34</f>
        <v>1185.9000000000001</v>
      </c>
    </row>
    <row r="35" spans="1:16" ht="13" thickBot="1" x14ac:dyDescent="0.3">
      <c r="A35" s="74" t="s">
        <v>39</v>
      </c>
      <c r="B35" s="75"/>
      <c r="C35" s="100"/>
      <c r="D35" s="100"/>
      <c r="E35" s="75"/>
      <c r="F35" s="75"/>
      <c r="G35" s="75"/>
      <c r="H35" s="75"/>
      <c r="I35" s="75"/>
      <c r="J35" s="76">
        <f>SUM(J33:J34)</f>
        <v>3791.1800000000003</v>
      </c>
    </row>
    <row r="38" spans="1:16" ht="15.5" x14ac:dyDescent="0.35">
      <c r="E38" s="57" t="s">
        <v>40</v>
      </c>
      <c r="F38" s="61"/>
    </row>
    <row r="40" spans="1:16" ht="13" x14ac:dyDescent="0.3">
      <c r="A40" s="61" t="s">
        <v>41</v>
      </c>
      <c r="C40" s="95" t="s">
        <v>183</v>
      </c>
      <c r="G40" s="61" t="s">
        <v>42</v>
      </c>
      <c r="H40" s="56" t="s">
        <v>6</v>
      </c>
    </row>
    <row r="43" spans="1:16" ht="42" x14ac:dyDescent="0.25">
      <c r="A43" s="77" t="s">
        <v>43</v>
      </c>
      <c r="B43" s="77" t="s">
        <v>38</v>
      </c>
      <c r="C43" s="89" t="s">
        <v>44</v>
      </c>
      <c r="D43" s="89" t="s">
        <v>45</v>
      </c>
      <c r="E43" s="77" t="s">
        <v>101</v>
      </c>
      <c r="F43" s="77" t="s">
        <v>50</v>
      </c>
      <c r="G43" s="78" t="s">
        <v>48</v>
      </c>
      <c r="H43" s="77" t="s">
        <v>49</v>
      </c>
      <c r="I43" s="77" t="s">
        <v>50</v>
      </c>
      <c r="J43" s="77" t="s">
        <v>46</v>
      </c>
      <c r="K43" s="89" t="s">
        <v>51</v>
      </c>
      <c r="L43" s="77" t="s">
        <v>211</v>
      </c>
      <c r="M43" s="77" t="s">
        <v>210</v>
      </c>
      <c r="N43" s="77" t="s">
        <v>52</v>
      </c>
      <c r="O43" s="46"/>
      <c r="P43" s="46"/>
    </row>
    <row r="44" spans="1:16" x14ac:dyDescent="0.25">
      <c r="A44" s="55" t="s">
        <v>10</v>
      </c>
      <c r="B44" s="55">
        <f>J33</f>
        <v>2605.2800000000002</v>
      </c>
      <c r="C44" s="90">
        <v>0.85</v>
      </c>
      <c r="D44" s="90">
        <v>0.15</v>
      </c>
      <c r="E44" s="55">
        <f>C44*B44</f>
        <v>2214.4880000000003</v>
      </c>
      <c r="F44" s="55">
        <f>D44*B44</f>
        <v>390.79200000000003</v>
      </c>
      <c r="G44" s="55">
        <v>1647</v>
      </c>
      <c r="H44" s="55">
        <v>329</v>
      </c>
      <c r="I44" s="55">
        <f>F44-H44-L44</f>
        <v>22.712800000000023</v>
      </c>
      <c r="J44" s="55">
        <f>E44-G44</f>
        <v>567.48800000000028</v>
      </c>
      <c r="K44" s="90">
        <v>0.1</v>
      </c>
      <c r="L44" s="55">
        <f>K44*F44</f>
        <v>39.079200000000007</v>
      </c>
      <c r="M44" s="55" t="s">
        <v>3</v>
      </c>
      <c r="N44" s="55" t="e">
        <f>L44-M44</f>
        <v>#VALUE!</v>
      </c>
    </row>
    <row r="45" spans="1:16" x14ac:dyDescent="0.25">
      <c r="A45" s="55" t="s">
        <v>25</v>
      </c>
      <c r="B45" s="55">
        <f>J34</f>
        <v>1185.9000000000001</v>
      </c>
      <c r="C45" s="90">
        <v>0.85</v>
      </c>
      <c r="D45" s="90">
        <v>0.15</v>
      </c>
      <c r="E45" s="55">
        <f>C45*B45</f>
        <v>1008.0150000000001</v>
      </c>
      <c r="F45" s="55">
        <f>D45*B45</f>
        <v>177.88500000000002</v>
      </c>
      <c r="G45" s="55">
        <v>597</v>
      </c>
      <c r="H45" s="55">
        <v>195</v>
      </c>
      <c r="I45" s="55">
        <f>F45-H45-L45</f>
        <v>-34.90349999999998</v>
      </c>
      <c r="J45" s="55">
        <f>E45-G45</f>
        <v>411.0150000000001</v>
      </c>
      <c r="K45" s="90">
        <v>0.1</v>
      </c>
      <c r="L45" s="55">
        <f>K45*F45</f>
        <v>17.788500000000003</v>
      </c>
      <c r="M45" s="55" t="s">
        <v>3</v>
      </c>
      <c r="N45" s="55" t="e">
        <f>L45-M45</f>
        <v>#VALUE!</v>
      </c>
    </row>
    <row r="46" spans="1:16" x14ac:dyDescent="0.25">
      <c r="A46" s="55"/>
      <c r="B46" s="55"/>
      <c r="C46" s="90"/>
      <c r="D46" s="90"/>
      <c r="E46" s="55">
        <f>C46*B46</f>
        <v>0</v>
      </c>
      <c r="F46" s="55">
        <f>D46*B46</f>
        <v>0</v>
      </c>
      <c r="G46" s="55"/>
      <c r="H46" s="55"/>
      <c r="I46" s="55">
        <f>F46-H46</f>
        <v>0</v>
      </c>
      <c r="J46" s="55">
        <f>E46-G46</f>
        <v>0</v>
      </c>
      <c r="K46" s="90"/>
      <c r="L46" s="55">
        <f>K46*I46</f>
        <v>0</v>
      </c>
      <c r="M46" s="55" t="s">
        <v>3</v>
      </c>
      <c r="N46" s="55"/>
    </row>
    <row r="49" spans="1:16" ht="13" x14ac:dyDescent="0.3">
      <c r="A49" s="61" t="s">
        <v>55</v>
      </c>
      <c r="B49" s="79" t="s">
        <v>3</v>
      </c>
      <c r="C49" s="101" t="s">
        <v>3</v>
      </c>
      <c r="D49" s="87" t="s">
        <v>56</v>
      </c>
      <c r="E49" s="56" t="s">
        <v>3</v>
      </c>
    </row>
    <row r="50" spans="1:16" ht="21" x14ac:dyDescent="0.25">
      <c r="A50" s="80" t="s">
        <v>30</v>
      </c>
      <c r="B50" s="80" t="s">
        <v>57</v>
      </c>
      <c r="C50" s="91" t="s">
        <v>58</v>
      </c>
      <c r="D50" s="91" t="s">
        <v>59</v>
      </c>
      <c r="E50" s="80" t="s">
        <v>60</v>
      </c>
      <c r="F50" s="80" t="s">
        <v>61</v>
      </c>
      <c r="G50" s="80" t="s">
        <v>62</v>
      </c>
      <c r="H50" s="80" t="s">
        <v>63</v>
      </c>
      <c r="I50" s="80" t="s">
        <v>64</v>
      </c>
      <c r="J50" s="80" t="s">
        <v>65</v>
      </c>
      <c r="K50" s="91" t="s">
        <v>66</v>
      </c>
      <c r="L50" s="80" t="s">
        <v>67</v>
      </c>
      <c r="M50" s="80" t="s">
        <v>68</v>
      </c>
      <c r="N50" s="80" t="s">
        <v>69</v>
      </c>
      <c r="O50" s="49" t="s">
        <v>70</v>
      </c>
      <c r="P50" s="49" t="s">
        <v>71</v>
      </c>
    </row>
    <row r="51" spans="1:16" x14ac:dyDescent="0.25">
      <c r="A51" s="81" t="s">
        <v>10</v>
      </c>
      <c r="B51" s="81"/>
      <c r="C51" s="92"/>
      <c r="D51" s="92"/>
      <c r="E51" s="81"/>
      <c r="F51" s="81"/>
      <c r="G51" s="81"/>
      <c r="H51" s="81"/>
      <c r="I51" s="81"/>
      <c r="J51" s="81"/>
      <c r="K51" s="92"/>
      <c r="L51" s="81"/>
      <c r="M51" s="81"/>
      <c r="N51" s="81"/>
      <c r="O51" s="50"/>
      <c r="P51" s="4"/>
    </row>
    <row r="52" spans="1:16" x14ac:dyDescent="0.25">
      <c r="A52" s="81" t="s">
        <v>72</v>
      </c>
      <c r="B52" s="81"/>
      <c r="C52" s="92"/>
      <c r="D52" s="92"/>
      <c r="E52" s="81"/>
      <c r="F52" s="81"/>
      <c r="G52" s="81"/>
      <c r="H52" s="81"/>
      <c r="I52" s="81"/>
      <c r="J52" s="81"/>
      <c r="K52" s="92"/>
      <c r="L52" s="81"/>
      <c r="M52" s="81"/>
      <c r="N52" s="81"/>
      <c r="O52" s="50"/>
      <c r="P52" s="4"/>
    </row>
    <row r="53" spans="1:16" x14ac:dyDescent="0.25">
      <c r="A53" s="81" t="s">
        <v>73</v>
      </c>
      <c r="B53" s="81"/>
      <c r="C53" s="92"/>
      <c r="D53" s="92"/>
      <c r="E53" s="81"/>
      <c r="F53" s="81"/>
      <c r="G53" s="81"/>
      <c r="H53" s="81"/>
      <c r="I53" s="81"/>
      <c r="J53" s="81"/>
      <c r="K53" s="92"/>
      <c r="L53" s="81"/>
      <c r="M53" s="81"/>
      <c r="N53" s="81"/>
      <c r="O53" s="50"/>
      <c r="P53" s="4"/>
    </row>
    <row r="56" spans="1:16" x14ac:dyDescent="0.25">
      <c r="A56" s="82" t="s">
        <v>74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6" x14ac:dyDescent="0.25">
      <c r="A57" s="82" t="s">
        <v>75</v>
      </c>
      <c r="B57" s="82"/>
      <c r="C57" s="93"/>
      <c r="D57" s="93"/>
      <c r="E57" s="82"/>
      <c r="F57" s="82"/>
      <c r="G57" s="82"/>
      <c r="H57" s="82"/>
      <c r="I57" s="82"/>
      <c r="J57" s="82"/>
      <c r="K57" s="93" t="s">
        <v>184</v>
      </c>
      <c r="L57" s="82"/>
    </row>
    <row r="58" spans="1:16" x14ac:dyDescent="0.25">
      <c r="A58" s="82" t="s">
        <v>76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6" x14ac:dyDescent="0.25">
      <c r="A59" s="82" t="s">
        <v>77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78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79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80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81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82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83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84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</sheetData>
  <phoneticPr fontId="0" type="noConversion"/>
  <pageMargins left="0.75" right="0.75" top="1" bottom="1" header="0.5" footer="0.5"/>
  <pageSetup scale="63" orientation="portrait" horizontalDpi="4294967292" r:id="rId1"/>
  <headerFooter alignWithMargins="0">
    <oddHeader>&amp;C&amp;A&amp;R&amp;D  &amp;T</oddHeader>
    <oddFooter>Page &amp;P</oddFooter>
  </headerFooter>
  <rowBreaks count="1" manualBreakCount="1">
    <brk id="37" max="65535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P67"/>
  <sheetViews>
    <sheetView topLeftCell="A35" zoomScale="75" workbookViewId="0">
      <selection activeCell="H46" sqref="H46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1" spans="1:11" x14ac:dyDescent="0.25">
      <c r="A1" s="112"/>
    </row>
    <row r="2" spans="1:11" ht="15.5" x14ac:dyDescent="0.35">
      <c r="D2" s="94" t="s">
        <v>0</v>
      </c>
      <c r="E2" s="57"/>
    </row>
    <row r="3" spans="1:11" ht="15.5" x14ac:dyDescent="0.35">
      <c r="D3" s="94" t="s">
        <v>1</v>
      </c>
      <c r="E3" s="57"/>
    </row>
    <row r="5" spans="1:11" ht="13" x14ac:dyDescent="0.3">
      <c r="A5" s="58" t="s">
        <v>2</v>
      </c>
      <c r="B5" s="59" t="s">
        <v>185</v>
      </c>
      <c r="C5" s="95"/>
      <c r="D5" s="95"/>
      <c r="E5" s="59"/>
      <c r="F5" s="58" t="s">
        <v>5</v>
      </c>
      <c r="G5" s="59" t="s">
        <v>6</v>
      </c>
      <c r="H5" s="59"/>
      <c r="I5" s="59"/>
      <c r="J5" s="59"/>
    </row>
    <row r="6" spans="1:11" x14ac:dyDescent="0.25">
      <c r="A6" s="59"/>
      <c r="B6" s="59"/>
      <c r="C6" s="95"/>
      <c r="D6" s="95"/>
      <c r="E6" s="59"/>
      <c r="F6" s="59"/>
      <c r="G6" s="59"/>
      <c r="H6" s="59"/>
      <c r="I6" s="59"/>
      <c r="J6" s="59"/>
    </row>
    <row r="7" spans="1:11" ht="13" x14ac:dyDescent="0.3">
      <c r="A7" s="58" t="s">
        <v>7</v>
      </c>
      <c r="B7" s="55">
        <v>6125</v>
      </c>
      <c r="C7" s="95"/>
      <c r="D7" s="95"/>
      <c r="E7" s="58" t="s">
        <v>8</v>
      </c>
      <c r="F7" s="59"/>
      <c r="G7" s="59"/>
      <c r="H7" s="55">
        <v>1010</v>
      </c>
      <c r="I7" s="59"/>
      <c r="J7" s="59"/>
    </row>
    <row r="9" spans="1:11" ht="14" x14ac:dyDescent="0.3">
      <c r="A9" s="60" t="s">
        <v>9</v>
      </c>
    </row>
    <row r="10" spans="1:11" ht="13.5" thickBot="1" x14ac:dyDescent="0.35">
      <c r="A10" s="61" t="s">
        <v>10</v>
      </c>
    </row>
    <row r="11" spans="1:11" ht="25.5" thickBot="1" x14ac:dyDescent="0.3">
      <c r="A11" s="62" t="s">
        <v>26</v>
      </c>
      <c r="B11" s="63" t="s">
        <v>13</v>
      </c>
      <c r="C11" s="120" t="s">
        <v>27</v>
      </c>
      <c r="D11" s="114" t="s">
        <v>14</v>
      </c>
      <c r="E11" s="63" t="s">
        <v>15</v>
      </c>
      <c r="F11" s="63" t="s">
        <v>16</v>
      </c>
      <c r="G11" s="63" t="s">
        <v>17</v>
      </c>
      <c r="H11" s="63" t="s">
        <v>18</v>
      </c>
      <c r="I11" s="63" t="s">
        <v>19</v>
      </c>
      <c r="J11" s="64" t="s">
        <v>20</v>
      </c>
      <c r="K11" s="88" t="s">
        <v>86</v>
      </c>
    </row>
    <row r="12" spans="1:11" x14ac:dyDescent="0.25">
      <c r="A12" s="71" t="s">
        <v>28</v>
      </c>
      <c r="B12" s="72">
        <v>4772</v>
      </c>
      <c r="C12" s="15">
        <v>445</v>
      </c>
      <c r="D12" s="21">
        <v>7.0000000000000001E-3</v>
      </c>
      <c r="E12" s="72">
        <f t="shared" ref="E12:E18" si="0">C12*D12</f>
        <v>3.1150000000000002</v>
      </c>
      <c r="F12" s="72">
        <v>1.25</v>
      </c>
      <c r="G12" s="72">
        <f t="shared" ref="G12:G18" si="1">E12*F12</f>
        <v>3.8937500000000003</v>
      </c>
      <c r="H12" s="72">
        <v>0.76</v>
      </c>
      <c r="I12" s="72">
        <v>120</v>
      </c>
      <c r="J12" s="73">
        <f t="shared" ref="J12:J18" si="2">G12*H12*I12</f>
        <v>355.11000000000007</v>
      </c>
      <c r="K12" s="121">
        <f>J12/I12</f>
        <v>2.9592500000000004</v>
      </c>
    </row>
    <row r="13" spans="1:11" x14ac:dyDescent="0.25">
      <c r="A13" s="65" t="s">
        <v>22</v>
      </c>
      <c r="B13" s="66">
        <v>1353</v>
      </c>
      <c r="C13" s="17">
        <v>565</v>
      </c>
      <c r="D13" s="22">
        <v>2.5000000000000001E-2</v>
      </c>
      <c r="E13" s="66">
        <f t="shared" si="0"/>
        <v>14.125</v>
      </c>
      <c r="F13" s="66">
        <v>1.75</v>
      </c>
      <c r="G13" s="66">
        <f t="shared" si="1"/>
        <v>24.71875</v>
      </c>
      <c r="H13" s="66">
        <v>0.76</v>
      </c>
      <c r="I13" s="66">
        <v>120</v>
      </c>
      <c r="J13" s="67">
        <f t="shared" si="2"/>
        <v>2254.35</v>
      </c>
      <c r="K13" s="121">
        <f>J13/I13</f>
        <v>18.786249999999999</v>
      </c>
    </row>
    <row r="14" spans="1:11" x14ac:dyDescent="0.25">
      <c r="A14" s="65" t="s">
        <v>23</v>
      </c>
      <c r="B14" s="66">
        <v>0</v>
      </c>
      <c r="C14" s="17">
        <v>0</v>
      </c>
      <c r="D14" s="22"/>
      <c r="E14" s="66">
        <f t="shared" si="0"/>
        <v>0</v>
      </c>
      <c r="F14" s="66">
        <v>0</v>
      </c>
      <c r="G14" s="66">
        <f t="shared" si="1"/>
        <v>0</v>
      </c>
      <c r="H14" s="66">
        <v>0</v>
      </c>
      <c r="I14" s="66">
        <v>120</v>
      </c>
      <c r="J14" s="67">
        <f t="shared" si="2"/>
        <v>0</v>
      </c>
      <c r="K14" s="121">
        <f>J14/I14</f>
        <v>0</v>
      </c>
    </row>
    <row r="15" spans="1:11" x14ac:dyDescent="0.25">
      <c r="A15" s="65"/>
      <c r="B15" s="66"/>
      <c r="C15" s="17"/>
      <c r="D15" s="22"/>
      <c r="E15" s="66">
        <f t="shared" si="0"/>
        <v>0</v>
      </c>
      <c r="F15" s="66"/>
      <c r="G15" s="66">
        <f t="shared" si="1"/>
        <v>0</v>
      </c>
      <c r="H15" s="66"/>
      <c r="I15" s="66"/>
      <c r="J15" s="67">
        <f t="shared" si="2"/>
        <v>0</v>
      </c>
      <c r="K15" s="121"/>
    </row>
    <row r="16" spans="1:11" x14ac:dyDescent="0.25">
      <c r="A16" s="65"/>
      <c r="B16" s="66"/>
      <c r="C16" s="17"/>
      <c r="D16" s="22"/>
      <c r="E16" s="66">
        <f t="shared" si="0"/>
        <v>0</v>
      </c>
      <c r="F16" s="66"/>
      <c r="G16" s="66">
        <f t="shared" si="1"/>
        <v>0</v>
      </c>
      <c r="H16" s="66"/>
      <c r="I16" s="66"/>
      <c r="J16" s="67">
        <f t="shared" si="2"/>
        <v>0</v>
      </c>
      <c r="K16" s="121"/>
    </row>
    <row r="17" spans="1:11" x14ac:dyDescent="0.25">
      <c r="A17" s="65"/>
      <c r="B17" s="66"/>
      <c r="C17" s="17"/>
      <c r="D17" s="22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  <c r="K17" s="121"/>
    </row>
    <row r="18" spans="1:11" x14ac:dyDescent="0.25">
      <c r="A18" s="65"/>
      <c r="B18" s="66"/>
      <c r="C18" s="17"/>
      <c r="D18" s="22"/>
      <c r="E18" s="66">
        <f t="shared" si="0"/>
        <v>0</v>
      </c>
      <c r="F18" s="66"/>
      <c r="G18" s="66">
        <f t="shared" si="1"/>
        <v>0</v>
      </c>
      <c r="H18" s="66"/>
      <c r="I18" s="66"/>
      <c r="J18" s="67">
        <f t="shared" si="2"/>
        <v>0</v>
      </c>
      <c r="K18" s="121"/>
    </row>
    <row r="19" spans="1:11" ht="13" thickBot="1" x14ac:dyDescent="0.3">
      <c r="A19" s="68" t="s">
        <v>24</v>
      </c>
      <c r="B19" s="69">
        <f>SUM(B12:B18)</f>
        <v>6125</v>
      </c>
      <c r="C19" s="19">
        <f>SUM(C12:C18)</f>
        <v>1010</v>
      </c>
      <c r="D19" s="23"/>
      <c r="E19" s="69">
        <f>SUM(E12:E18)</f>
        <v>17.240000000000002</v>
      </c>
      <c r="F19" s="69"/>
      <c r="G19" s="69">
        <f>SUM(G12:G18)</f>
        <v>28.612500000000001</v>
      </c>
      <c r="H19" s="69"/>
      <c r="I19" s="69"/>
      <c r="J19" s="70">
        <f>SUM(J12:J18)</f>
        <v>2609.46</v>
      </c>
      <c r="K19" s="121">
        <f>SUM(K12:K18)</f>
        <v>21.7455</v>
      </c>
    </row>
    <row r="20" spans="1:11" x14ac:dyDescent="0.25">
      <c r="C20" s="121"/>
      <c r="D20" s="115"/>
    </row>
    <row r="21" spans="1:11" ht="13.5" thickBot="1" x14ac:dyDescent="0.35">
      <c r="A21" s="61" t="s">
        <v>25</v>
      </c>
      <c r="C21" s="121"/>
      <c r="D21" s="115"/>
    </row>
    <row r="22" spans="1:11" ht="21.5" thickBot="1" x14ac:dyDescent="0.3">
      <c r="A22" s="62" t="s">
        <v>26</v>
      </c>
      <c r="B22" s="63" t="s">
        <v>13</v>
      </c>
      <c r="C22" s="120" t="s">
        <v>27</v>
      </c>
      <c r="D22" s="114" t="s">
        <v>14</v>
      </c>
      <c r="E22" s="63" t="s">
        <v>15</v>
      </c>
      <c r="F22" s="63" t="s">
        <v>16</v>
      </c>
      <c r="G22" s="63" t="s">
        <v>17</v>
      </c>
      <c r="H22" s="63" t="s">
        <v>18</v>
      </c>
      <c r="I22" s="63" t="s">
        <v>19</v>
      </c>
      <c r="J22" s="64" t="s">
        <v>20</v>
      </c>
    </row>
    <row r="23" spans="1:11" x14ac:dyDescent="0.25">
      <c r="A23" s="71" t="s">
        <v>28</v>
      </c>
      <c r="B23" s="72">
        <f t="shared" ref="B23:C25" si="3">B12</f>
        <v>4772</v>
      </c>
      <c r="C23" s="15">
        <f t="shared" si="3"/>
        <v>445</v>
      </c>
      <c r="D23" s="21">
        <v>3.0000000000000001E-3</v>
      </c>
      <c r="E23" s="72">
        <f t="shared" ref="E23:E29" si="4">C23*D23</f>
        <v>1.335</v>
      </c>
      <c r="F23" s="72">
        <v>1</v>
      </c>
      <c r="G23" s="72">
        <f t="shared" ref="G23:G29" si="5">E23*F23</f>
        <v>1.335</v>
      </c>
      <c r="H23" s="72">
        <v>0.5</v>
      </c>
      <c r="I23" s="72">
        <v>90</v>
      </c>
      <c r="J23" s="73">
        <f t="shared" ref="J23:J29" si="6">G23*H23*I23</f>
        <v>60.074999999999996</v>
      </c>
    </row>
    <row r="24" spans="1:11" x14ac:dyDescent="0.25">
      <c r="A24" s="65" t="s">
        <v>22</v>
      </c>
      <c r="B24" s="66">
        <f t="shared" si="3"/>
        <v>1353</v>
      </c>
      <c r="C24" s="17">
        <f t="shared" si="3"/>
        <v>565</v>
      </c>
      <c r="D24" s="22">
        <v>2.5000000000000001E-2</v>
      </c>
      <c r="E24" s="66">
        <f t="shared" si="4"/>
        <v>14.125</v>
      </c>
      <c r="F24" s="66">
        <v>1.25</v>
      </c>
      <c r="G24" s="66">
        <f t="shared" si="5"/>
        <v>17.65625</v>
      </c>
      <c r="H24" s="66">
        <v>0.5</v>
      </c>
      <c r="I24" s="66">
        <v>90</v>
      </c>
      <c r="J24" s="67">
        <f t="shared" si="6"/>
        <v>794.53125</v>
      </c>
    </row>
    <row r="25" spans="1:11" x14ac:dyDescent="0.25">
      <c r="A25" s="65" t="s">
        <v>23</v>
      </c>
      <c r="B25" s="66">
        <f t="shared" si="3"/>
        <v>0</v>
      </c>
      <c r="C25" s="17">
        <f t="shared" si="3"/>
        <v>0</v>
      </c>
      <c r="D25" s="22"/>
      <c r="E25" s="66">
        <f t="shared" si="4"/>
        <v>0</v>
      </c>
      <c r="F25" s="66">
        <v>1.1000000000000001</v>
      </c>
      <c r="G25" s="66">
        <f t="shared" si="5"/>
        <v>0</v>
      </c>
      <c r="H25" s="66">
        <v>0.5</v>
      </c>
      <c r="I25" s="66">
        <v>90</v>
      </c>
      <c r="J25" s="67">
        <f t="shared" si="6"/>
        <v>0</v>
      </c>
    </row>
    <row r="26" spans="1:11" x14ac:dyDescent="0.25">
      <c r="A26" s="65"/>
      <c r="B26" s="66"/>
      <c r="C26" s="17"/>
      <c r="D26" s="22"/>
      <c r="E26" s="66">
        <f t="shared" si="4"/>
        <v>0</v>
      </c>
      <c r="F26" s="66"/>
      <c r="G26" s="66">
        <f t="shared" si="5"/>
        <v>0</v>
      </c>
      <c r="H26" s="66"/>
      <c r="I26" s="66"/>
      <c r="J26" s="67">
        <f t="shared" si="6"/>
        <v>0</v>
      </c>
    </row>
    <row r="27" spans="1:11" x14ac:dyDescent="0.25">
      <c r="A27" s="65"/>
      <c r="B27" s="66"/>
      <c r="C27" s="17"/>
      <c r="D27" s="22"/>
      <c r="E27" s="66">
        <f t="shared" si="4"/>
        <v>0</v>
      </c>
      <c r="F27" s="66"/>
      <c r="G27" s="66">
        <f t="shared" si="5"/>
        <v>0</v>
      </c>
      <c r="H27" s="66"/>
      <c r="I27" s="66"/>
      <c r="J27" s="67">
        <f t="shared" si="6"/>
        <v>0</v>
      </c>
    </row>
    <row r="28" spans="1:11" x14ac:dyDescent="0.25">
      <c r="A28" s="65"/>
      <c r="B28" s="66"/>
      <c r="C28" s="17"/>
      <c r="D28" s="22"/>
      <c r="E28" s="66">
        <f t="shared" si="4"/>
        <v>0</v>
      </c>
      <c r="F28" s="66"/>
      <c r="G28" s="66">
        <f t="shared" si="5"/>
        <v>0</v>
      </c>
      <c r="H28" s="66"/>
      <c r="I28" s="66"/>
      <c r="J28" s="67">
        <f t="shared" si="6"/>
        <v>0</v>
      </c>
    </row>
    <row r="29" spans="1:11" x14ac:dyDescent="0.25">
      <c r="A29" s="65"/>
      <c r="B29" s="66"/>
      <c r="C29" s="17"/>
      <c r="D29" s="22"/>
      <c r="E29" s="66">
        <f t="shared" si="4"/>
        <v>0</v>
      </c>
      <c r="F29" s="66"/>
      <c r="G29" s="66">
        <f t="shared" si="5"/>
        <v>0</v>
      </c>
      <c r="H29" s="66"/>
      <c r="I29" s="66"/>
      <c r="J29" s="67">
        <f t="shared" si="6"/>
        <v>0</v>
      </c>
    </row>
    <row r="30" spans="1:11" ht="13" thickBot="1" x14ac:dyDescent="0.3">
      <c r="A30" s="68" t="s">
        <v>24</v>
      </c>
      <c r="B30" s="69">
        <f>SUM(B23:B29)</f>
        <v>6125</v>
      </c>
      <c r="C30" s="19">
        <f>SUM(C23:C29)</f>
        <v>1010</v>
      </c>
      <c r="D30" s="23"/>
      <c r="E30" s="69">
        <f>SUM(E23:E29)</f>
        <v>15.46</v>
      </c>
      <c r="F30" s="69"/>
      <c r="G30" s="69">
        <f>SUM(G23:G29)</f>
        <v>18.991250000000001</v>
      </c>
      <c r="H30" s="69"/>
      <c r="I30" s="69"/>
      <c r="J30" s="70">
        <f>SUM(J23:J29)</f>
        <v>854.60625000000005</v>
      </c>
    </row>
    <row r="32" spans="1:11" ht="14.5" thickBot="1" x14ac:dyDescent="0.35">
      <c r="A32" s="60" t="s">
        <v>29</v>
      </c>
    </row>
    <row r="33" spans="1:16" ht="32" thickBot="1" x14ac:dyDescent="0.3">
      <c r="A33" s="62" t="s">
        <v>30</v>
      </c>
      <c r="B33" s="63" t="s">
        <v>20</v>
      </c>
      <c r="C33" s="96" t="s">
        <v>31</v>
      </c>
      <c r="D33" s="96" t="s">
        <v>32</v>
      </c>
      <c r="E33" s="63" t="s">
        <v>33</v>
      </c>
      <c r="F33" s="63" t="s">
        <v>34</v>
      </c>
      <c r="G33" s="63" t="s">
        <v>35</v>
      </c>
      <c r="H33" s="63" t="s">
        <v>36</v>
      </c>
      <c r="I33" s="63" t="s">
        <v>37</v>
      </c>
      <c r="J33" s="64" t="s">
        <v>38</v>
      </c>
    </row>
    <row r="34" spans="1:16" x14ac:dyDescent="0.25">
      <c r="A34" s="71" t="s">
        <v>10</v>
      </c>
      <c r="B34" s="72">
        <f>J19</f>
        <v>2609.46</v>
      </c>
      <c r="C34" s="97">
        <v>1</v>
      </c>
      <c r="D34" s="97">
        <v>1</v>
      </c>
      <c r="E34" s="72">
        <v>1</v>
      </c>
      <c r="F34" s="72">
        <v>1</v>
      </c>
      <c r="G34" s="72">
        <v>1</v>
      </c>
      <c r="H34" s="72">
        <v>1</v>
      </c>
      <c r="I34" s="72">
        <v>1</v>
      </c>
      <c r="J34" s="73">
        <f>B34*C34*D34*E34*F34*G34*H34*I34</f>
        <v>2609.46</v>
      </c>
    </row>
    <row r="35" spans="1:16" ht="13" thickBot="1" x14ac:dyDescent="0.3">
      <c r="A35" s="68" t="s">
        <v>25</v>
      </c>
      <c r="B35" s="69">
        <f>J30</f>
        <v>854.60625000000005</v>
      </c>
      <c r="C35" s="99">
        <v>1</v>
      </c>
      <c r="D35" s="99">
        <v>1</v>
      </c>
      <c r="E35" s="69">
        <v>1</v>
      </c>
      <c r="F35" s="69">
        <v>1</v>
      </c>
      <c r="G35" s="69">
        <v>1</v>
      </c>
      <c r="H35" s="69">
        <v>0.85</v>
      </c>
      <c r="I35" s="69">
        <v>1</v>
      </c>
      <c r="J35" s="70">
        <f>B35*C35*D35*E35*F35*G35*H35*I35</f>
        <v>726.41531250000003</v>
      </c>
    </row>
    <row r="36" spans="1:16" ht="13" thickBot="1" x14ac:dyDescent="0.3">
      <c r="A36" s="74" t="s">
        <v>39</v>
      </c>
      <c r="B36" s="75"/>
      <c r="C36" s="100"/>
      <c r="D36" s="100"/>
      <c r="E36" s="75"/>
      <c r="F36" s="75"/>
      <c r="G36" s="75"/>
      <c r="H36" s="75"/>
      <c r="I36" s="75"/>
      <c r="J36" s="76">
        <f>SUM(J34:J35)</f>
        <v>3335.8753125000003</v>
      </c>
    </row>
    <row r="39" spans="1:16" ht="15.5" x14ac:dyDescent="0.35">
      <c r="E39" s="57" t="s">
        <v>40</v>
      </c>
      <c r="F39" s="61"/>
    </row>
    <row r="41" spans="1:16" ht="13" x14ac:dyDescent="0.3">
      <c r="A41" s="61" t="s">
        <v>41</v>
      </c>
      <c r="C41" s="95" t="s">
        <v>185</v>
      </c>
      <c r="G41" s="61" t="s">
        <v>42</v>
      </c>
      <c r="H41" s="56" t="s">
        <v>6</v>
      </c>
    </row>
    <row r="44" spans="1:16" ht="42" x14ac:dyDescent="0.25">
      <c r="A44" s="77" t="s">
        <v>43</v>
      </c>
      <c r="B44" s="77" t="s">
        <v>38</v>
      </c>
      <c r="C44" s="89" t="s">
        <v>44</v>
      </c>
      <c r="D44" s="89" t="s">
        <v>45</v>
      </c>
      <c r="E44" s="77" t="s">
        <v>101</v>
      </c>
      <c r="F44" s="77" t="s">
        <v>122</v>
      </c>
      <c r="G44" s="78" t="s">
        <v>48</v>
      </c>
      <c r="H44" s="77" t="s">
        <v>49</v>
      </c>
      <c r="I44" s="77" t="s">
        <v>50</v>
      </c>
      <c r="J44" s="77" t="s">
        <v>46</v>
      </c>
      <c r="K44" s="89" t="s">
        <v>51</v>
      </c>
      <c r="L44" s="77" t="s">
        <v>211</v>
      </c>
      <c r="M44" s="77" t="s">
        <v>210</v>
      </c>
      <c r="N44" s="77" t="s">
        <v>52</v>
      </c>
      <c r="O44" s="46"/>
      <c r="P44" s="46"/>
    </row>
    <row r="45" spans="1:16" x14ac:dyDescent="0.25">
      <c r="A45" s="55" t="s">
        <v>10</v>
      </c>
      <c r="B45" s="55">
        <f>J34</f>
        <v>2609.46</v>
      </c>
      <c r="C45" s="90">
        <v>0.85</v>
      </c>
      <c r="D45" s="90">
        <v>0.15</v>
      </c>
      <c r="E45" s="55">
        <f>C45*B45</f>
        <v>2218.0410000000002</v>
      </c>
      <c r="F45" s="55">
        <f>D45*B45</f>
        <v>391.41899999999998</v>
      </c>
      <c r="G45" s="55">
        <v>2894</v>
      </c>
      <c r="H45" s="55">
        <v>357</v>
      </c>
      <c r="I45" s="55">
        <f>F45-H45-L45</f>
        <v>34.418999999999983</v>
      </c>
      <c r="J45" s="55">
        <f>E45-G45</f>
        <v>-675.95899999999983</v>
      </c>
      <c r="K45" s="90">
        <v>0</v>
      </c>
      <c r="L45" s="55">
        <f>K45*J45</f>
        <v>0</v>
      </c>
      <c r="M45" s="55" t="s">
        <v>3</v>
      </c>
      <c r="N45" s="55" t="e">
        <f>L45-M45</f>
        <v>#VALUE!</v>
      </c>
    </row>
    <row r="46" spans="1:16" x14ac:dyDescent="0.25">
      <c r="A46" s="55" t="s">
        <v>25</v>
      </c>
      <c r="B46" s="55">
        <f>J35</f>
        <v>726.41531250000003</v>
      </c>
      <c r="C46" s="90">
        <v>0.85</v>
      </c>
      <c r="D46" s="90">
        <v>0.15</v>
      </c>
      <c r="E46" s="55">
        <f>C46*B46</f>
        <v>617.45301562500003</v>
      </c>
      <c r="F46" s="55">
        <f>D46*B46</f>
        <v>108.96229687500001</v>
      </c>
      <c r="G46" s="55">
        <v>1035</v>
      </c>
      <c r="H46" s="55">
        <v>150</v>
      </c>
      <c r="I46" s="55">
        <f>F46-H46-L46</f>
        <v>-41.037703124999993</v>
      </c>
      <c r="J46" s="55">
        <f>E46-G46</f>
        <v>-417.54698437499997</v>
      </c>
      <c r="K46" s="90">
        <v>0</v>
      </c>
      <c r="L46" s="55">
        <f>K46*J46</f>
        <v>0</v>
      </c>
      <c r="M46" s="55" t="s">
        <v>3</v>
      </c>
      <c r="N46" s="55" t="e">
        <f>L46-M46</f>
        <v>#VALUE!</v>
      </c>
    </row>
    <row r="47" spans="1:16" x14ac:dyDescent="0.25">
      <c r="A47" s="55"/>
      <c r="B47" s="55"/>
      <c r="C47" s="90"/>
      <c r="D47" s="90"/>
      <c r="E47" s="55">
        <f>C47*B47</f>
        <v>0</v>
      </c>
      <c r="F47" s="55">
        <f>D47*B47</f>
        <v>0</v>
      </c>
      <c r="G47" s="55"/>
      <c r="H47" s="55"/>
      <c r="I47" s="55">
        <f>F47-H47</f>
        <v>0</v>
      </c>
      <c r="J47" s="55">
        <f>E47-G47</f>
        <v>0</v>
      </c>
      <c r="K47" s="90"/>
      <c r="L47" s="55">
        <f>K47*I47</f>
        <v>0</v>
      </c>
      <c r="M47" s="55" t="s">
        <v>3</v>
      </c>
      <c r="N47" s="55"/>
    </row>
    <row r="50" spans="1:16" ht="13" x14ac:dyDescent="0.3">
      <c r="A50" s="61" t="s">
        <v>55</v>
      </c>
      <c r="B50" s="79" t="s">
        <v>3</v>
      </c>
      <c r="C50" s="101" t="s">
        <v>3</v>
      </c>
      <c r="D50" s="87" t="s">
        <v>56</v>
      </c>
      <c r="E50" s="56" t="s">
        <v>3</v>
      </c>
    </row>
    <row r="51" spans="1:16" ht="21" x14ac:dyDescent="0.25">
      <c r="A51" s="80" t="s">
        <v>30</v>
      </c>
      <c r="B51" s="80" t="s">
        <v>57</v>
      </c>
      <c r="C51" s="91" t="s">
        <v>58</v>
      </c>
      <c r="D51" s="91" t="s">
        <v>59</v>
      </c>
      <c r="E51" s="80" t="s">
        <v>60</v>
      </c>
      <c r="F51" s="80" t="s">
        <v>61</v>
      </c>
      <c r="G51" s="80" t="s">
        <v>62</v>
      </c>
      <c r="H51" s="80" t="s">
        <v>63</v>
      </c>
      <c r="I51" s="80" t="s">
        <v>64</v>
      </c>
      <c r="J51" s="80" t="s">
        <v>65</v>
      </c>
      <c r="K51" s="91" t="s">
        <v>66</v>
      </c>
      <c r="L51" s="80" t="s">
        <v>67</v>
      </c>
      <c r="M51" s="80" t="s">
        <v>68</v>
      </c>
      <c r="N51" s="80" t="s">
        <v>69</v>
      </c>
      <c r="O51" s="49" t="s">
        <v>70</v>
      </c>
      <c r="P51" s="49" t="s">
        <v>71</v>
      </c>
    </row>
    <row r="52" spans="1:16" x14ac:dyDescent="0.25">
      <c r="A52" s="81" t="s">
        <v>10</v>
      </c>
      <c r="B52" s="81"/>
      <c r="C52" s="92"/>
      <c r="D52" s="92"/>
      <c r="E52" s="81"/>
      <c r="F52" s="81"/>
      <c r="G52" s="81"/>
      <c r="H52" s="81"/>
      <c r="I52" s="81"/>
      <c r="J52" s="81"/>
      <c r="K52" s="92"/>
      <c r="L52" s="81"/>
      <c r="M52" s="81"/>
      <c r="N52" s="81"/>
      <c r="O52" s="50"/>
      <c r="P52" s="4"/>
    </row>
    <row r="53" spans="1:16" x14ac:dyDescent="0.25">
      <c r="A53" s="81" t="s">
        <v>72</v>
      </c>
      <c r="B53" s="81"/>
      <c r="C53" s="92"/>
      <c r="D53" s="92"/>
      <c r="E53" s="81"/>
      <c r="F53" s="81"/>
      <c r="G53" s="81"/>
      <c r="H53" s="81"/>
      <c r="I53" s="81"/>
      <c r="J53" s="81"/>
      <c r="K53" s="92"/>
      <c r="L53" s="81"/>
      <c r="M53" s="81"/>
      <c r="N53" s="81"/>
      <c r="O53" s="50"/>
      <c r="P53" s="4"/>
    </row>
    <row r="54" spans="1:16" x14ac:dyDescent="0.25">
      <c r="A54" s="81" t="s">
        <v>73</v>
      </c>
      <c r="B54" s="81"/>
      <c r="C54" s="92"/>
      <c r="D54" s="92"/>
      <c r="E54" s="81"/>
      <c r="F54" s="81"/>
      <c r="G54" s="81"/>
      <c r="H54" s="81"/>
      <c r="I54" s="81"/>
      <c r="J54" s="81"/>
      <c r="K54" s="92"/>
      <c r="L54" s="81"/>
      <c r="M54" s="81"/>
      <c r="N54" s="81"/>
      <c r="O54" s="50"/>
      <c r="P54" s="4"/>
    </row>
    <row r="57" spans="1:16" x14ac:dyDescent="0.25">
      <c r="A57" s="82" t="s">
        <v>74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6" x14ac:dyDescent="0.25">
      <c r="A58" s="82" t="s">
        <v>75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6" x14ac:dyDescent="0.25">
      <c r="A59" s="82" t="s">
        <v>76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77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78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79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80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81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82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83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  <row r="67" spans="1:12" x14ac:dyDescent="0.25">
      <c r="A67" s="82" t="s">
        <v>84</v>
      </c>
      <c r="B67" s="82"/>
      <c r="C67" s="93"/>
      <c r="D67" s="93"/>
      <c r="E67" s="82"/>
      <c r="F67" s="82"/>
      <c r="G67" s="82"/>
      <c r="H67" s="82"/>
      <c r="I67" s="82"/>
      <c r="J67" s="82"/>
      <c r="K67" s="93"/>
      <c r="L67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>&amp;C&amp;A&amp;R&amp;D &amp;T</oddHeader>
    <oddFooter>Page &amp;P</oddFooter>
  </headerFooter>
  <rowBreaks count="1" manualBreakCount="1">
    <brk id="38" max="6553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3:P62"/>
  <sheetViews>
    <sheetView topLeftCell="A30" zoomScale="75" workbookViewId="0">
      <selection activeCell="H42" sqref="H42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3" spans="1:11" ht="15.5" x14ac:dyDescent="0.35">
      <c r="D3" s="94" t="s">
        <v>0</v>
      </c>
      <c r="E3" s="57"/>
    </row>
    <row r="4" spans="1:11" ht="15.5" x14ac:dyDescent="0.35">
      <c r="D4" s="94" t="s">
        <v>1</v>
      </c>
      <c r="E4" s="57"/>
    </row>
    <row r="6" spans="1:11" ht="13" x14ac:dyDescent="0.3">
      <c r="A6" s="58" t="s">
        <v>2</v>
      </c>
      <c r="B6" s="59" t="s">
        <v>186</v>
      </c>
      <c r="C6" s="95"/>
      <c r="D6" s="95"/>
      <c r="E6" s="59"/>
      <c r="F6" s="58" t="s">
        <v>5</v>
      </c>
      <c r="G6" s="59" t="s">
        <v>6</v>
      </c>
      <c r="H6" s="59"/>
      <c r="I6" s="59"/>
      <c r="J6" s="59"/>
    </row>
    <row r="7" spans="1:11" x14ac:dyDescent="0.25">
      <c r="A7" s="59"/>
      <c r="B7" s="59"/>
      <c r="C7" s="95"/>
      <c r="D7" s="95"/>
      <c r="E7" s="59"/>
      <c r="F7" s="59"/>
      <c r="G7" s="59"/>
      <c r="H7" s="59"/>
      <c r="I7" s="59"/>
      <c r="J7" s="59"/>
    </row>
    <row r="8" spans="1:11" ht="13" x14ac:dyDescent="0.3">
      <c r="A8" s="58" t="s">
        <v>7</v>
      </c>
      <c r="B8" s="55">
        <v>17342</v>
      </c>
      <c r="C8" s="95"/>
      <c r="D8" s="95"/>
      <c r="E8" s="58" t="s">
        <v>8</v>
      </c>
      <c r="F8" s="59"/>
      <c r="G8" s="59"/>
      <c r="H8" s="55">
        <v>11127</v>
      </c>
      <c r="I8" s="59"/>
      <c r="J8" s="59"/>
    </row>
    <row r="10" spans="1:11" ht="14" x14ac:dyDescent="0.3">
      <c r="A10" s="60" t="s">
        <v>9</v>
      </c>
    </row>
    <row r="11" spans="1:11" ht="13.5" thickBot="1" x14ac:dyDescent="0.35">
      <c r="A11" s="61" t="s">
        <v>10</v>
      </c>
    </row>
    <row r="12" spans="1:11" ht="21.5" thickBot="1" x14ac:dyDescent="0.3">
      <c r="A12" s="62" t="s">
        <v>26</v>
      </c>
      <c r="B12" s="63" t="s">
        <v>13</v>
      </c>
      <c r="C12" s="120" t="s">
        <v>27</v>
      </c>
      <c r="D12" s="114" t="s">
        <v>14</v>
      </c>
      <c r="E12" s="63" t="s">
        <v>15</v>
      </c>
      <c r="F12" s="63" t="s">
        <v>16</v>
      </c>
      <c r="G12" s="63" t="s">
        <v>17</v>
      </c>
      <c r="H12" s="63" t="s">
        <v>18</v>
      </c>
      <c r="I12" s="63" t="s">
        <v>19</v>
      </c>
      <c r="J12" s="64" t="s">
        <v>20</v>
      </c>
      <c r="K12" s="107" t="s">
        <v>86</v>
      </c>
    </row>
    <row r="13" spans="1:11" x14ac:dyDescent="0.25">
      <c r="A13" s="71" t="s">
        <v>28</v>
      </c>
      <c r="B13" s="72"/>
      <c r="C13" s="15">
        <v>4957</v>
      </c>
      <c r="D13" s="21">
        <v>1E-3</v>
      </c>
      <c r="E13" s="72">
        <f>C13*D13</f>
        <v>4.9569999999999999</v>
      </c>
      <c r="F13" s="72">
        <v>1</v>
      </c>
      <c r="G13" s="72">
        <f>E13*F13</f>
        <v>4.9569999999999999</v>
      </c>
      <c r="H13" s="72">
        <v>0.76</v>
      </c>
      <c r="I13" s="72">
        <v>120</v>
      </c>
      <c r="J13" s="73">
        <f>G13*H13*I13</f>
        <v>452.07839999999999</v>
      </c>
      <c r="K13" s="93">
        <f>J13/120</f>
        <v>3.7673199999999998</v>
      </c>
    </row>
    <row r="14" spans="1:11" x14ac:dyDescent="0.25">
      <c r="A14" s="65" t="s">
        <v>22</v>
      </c>
      <c r="B14" s="66"/>
      <c r="C14" s="17">
        <v>6169</v>
      </c>
      <c r="D14" s="22">
        <v>0.01</v>
      </c>
      <c r="E14" s="66">
        <f>C14*D14</f>
        <v>61.690000000000005</v>
      </c>
      <c r="F14" s="66">
        <v>1.1000000000000001</v>
      </c>
      <c r="G14" s="66">
        <f>E14*F14</f>
        <v>67.859000000000009</v>
      </c>
      <c r="H14" s="66">
        <v>0.76</v>
      </c>
      <c r="I14" s="66">
        <v>120</v>
      </c>
      <c r="J14" s="67">
        <f>G14*H14*I14</f>
        <v>6188.7408000000005</v>
      </c>
      <c r="K14" s="93">
        <f>J14/120</f>
        <v>51.572840000000006</v>
      </c>
    </row>
    <row r="15" spans="1:11" x14ac:dyDescent="0.25">
      <c r="A15" s="65" t="s">
        <v>23</v>
      </c>
      <c r="B15" s="66"/>
      <c r="C15" s="17"/>
      <c r="D15" s="22"/>
      <c r="E15" s="66">
        <f>C15*D15</f>
        <v>0</v>
      </c>
      <c r="F15" s="66"/>
      <c r="G15" s="66">
        <f>E15*F15</f>
        <v>0</v>
      </c>
      <c r="H15" s="66"/>
      <c r="I15" s="66"/>
      <c r="J15" s="67">
        <f>G15*H15*I15</f>
        <v>0</v>
      </c>
      <c r="K15" s="93">
        <f>J15/120</f>
        <v>0</v>
      </c>
    </row>
    <row r="16" spans="1:11" x14ac:dyDescent="0.25">
      <c r="A16" s="65"/>
      <c r="B16" s="66"/>
      <c r="C16" s="17"/>
      <c r="D16" s="22"/>
      <c r="E16" s="66">
        <f>C16*D16</f>
        <v>0</v>
      </c>
      <c r="F16" s="66"/>
      <c r="G16" s="66">
        <f>E16*F16</f>
        <v>0</v>
      </c>
      <c r="H16" s="66"/>
      <c r="I16" s="66"/>
      <c r="J16" s="67">
        <f>G16*H16*I16</f>
        <v>0</v>
      </c>
      <c r="K16" s="93"/>
    </row>
    <row r="17" spans="1:11" ht="13" thickBot="1" x14ac:dyDescent="0.3">
      <c r="A17" s="68" t="s">
        <v>24</v>
      </c>
      <c r="B17" s="69">
        <f>SUM(B13:B16)</f>
        <v>0</v>
      </c>
      <c r="C17" s="19">
        <f>SUM(C13:C16)</f>
        <v>11126</v>
      </c>
      <c r="D17" s="23"/>
      <c r="E17" s="69">
        <f>SUM(E13:E16)</f>
        <v>66.647000000000006</v>
      </c>
      <c r="F17" s="69"/>
      <c r="G17" s="69">
        <f>SUM(G13:G16)</f>
        <v>72.816000000000003</v>
      </c>
      <c r="H17" s="69"/>
      <c r="I17" s="69"/>
      <c r="J17" s="70">
        <f>SUM(J13:J16)</f>
        <v>6640.8192000000008</v>
      </c>
      <c r="K17" s="93">
        <f>SUM(K13:K16)</f>
        <v>55.340160000000004</v>
      </c>
    </row>
    <row r="18" spans="1:11" x14ac:dyDescent="0.25">
      <c r="C18" s="121"/>
      <c r="D18" s="115"/>
    </row>
    <row r="19" spans="1:11" ht="13.5" thickBot="1" x14ac:dyDescent="0.35">
      <c r="A19" s="61" t="s">
        <v>25</v>
      </c>
      <c r="C19" s="121"/>
      <c r="D19" s="115"/>
    </row>
    <row r="20" spans="1:11" ht="21.5" thickBot="1" x14ac:dyDescent="0.3">
      <c r="A20" s="62" t="s">
        <v>26</v>
      </c>
      <c r="B20" s="63" t="s">
        <v>13</v>
      </c>
      <c r="C20" s="120" t="s">
        <v>27</v>
      </c>
      <c r="D20" s="114" t="s">
        <v>14</v>
      </c>
      <c r="E20" s="63" t="s">
        <v>15</v>
      </c>
      <c r="F20" s="63" t="s">
        <v>16</v>
      </c>
      <c r="G20" s="63" t="s">
        <v>17</v>
      </c>
      <c r="H20" s="63" t="s">
        <v>18</v>
      </c>
      <c r="I20" s="63" t="s">
        <v>19</v>
      </c>
      <c r="J20" s="64" t="s">
        <v>20</v>
      </c>
      <c r="K20" s="107" t="s">
        <v>86</v>
      </c>
    </row>
    <row r="21" spans="1:11" x14ac:dyDescent="0.25">
      <c r="A21" s="71" t="s">
        <v>28</v>
      </c>
      <c r="B21" s="72"/>
      <c r="C21" s="15">
        <v>4957</v>
      </c>
      <c r="D21" s="21">
        <v>1E-3</v>
      </c>
      <c r="E21" s="72">
        <f>C21*D21</f>
        <v>4.9569999999999999</v>
      </c>
      <c r="F21" s="72">
        <v>1</v>
      </c>
      <c r="G21" s="72">
        <f>E21*F21</f>
        <v>4.9569999999999999</v>
      </c>
      <c r="H21" s="72">
        <v>0.95</v>
      </c>
      <c r="I21" s="72">
        <v>30</v>
      </c>
      <c r="J21" s="73">
        <f>G21*H21*I21</f>
        <v>141.27449999999999</v>
      </c>
      <c r="K21" s="93">
        <f>J21/120</f>
        <v>1.1772874999999998</v>
      </c>
    </row>
    <row r="22" spans="1:11" x14ac:dyDescent="0.25">
      <c r="A22" s="65" t="s">
        <v>22</v>
      </c>
      <c r="B22" s="66"/>
      <c r="C22" s="17">
        <v>6169</v>
      </c>
      <c r="D22" s="22">
        <v>0.01</v>
      </c>
      <c r="E22" s="66">
        <f>C22*D22</f>
        <v>61.690000000000005</v>
      </c>
      <c r="F22" s="66">
        <v>1</v>
      </c>
      <c r="G22" s="66">
        <f>E22*F22</f>
        <v>61.690000000000005</v>
      </c>
      <c r="H22" s="66">
        <v>0.95</v>
      </c>
      <c r="I22" s="66">
        <v>30</v>
      </c>
      <c r="J22" s="67">
        <f>G22*H22*I22</f>
        <v>1758.165</v>
      </c>
      <c r="K22" s="93">
        <f>J22/120</f>
        <v>14.651375</v>
      </c>
    </row>
    <row r="23" spans="1:11" x14ac:dyDescent="0.25">
      <c r="A23" s="65" t="s">
        <v>23</v>
      </c>
      <c r="B23" s="66"/>
      <c r="C23" s="17"/>
      <c r="D23" s="22"/>
      <c r="E23" s="66">
        <f>C23*D23</f>
        <v>0</v>
      </c>
      <c r="F23" s="66"/>
      <c r="G23" s="66">
        <f>E23*F23</f>
        <v>0</v>
      </c>
      <c r="H23" s="66"/>
      <c r="I23" s="66"/>
      <c r="J23" s="67">
        <f>G23*H23*I23</f>
        <v>0</v>
      </c>
      <c r="K23" s="93">
        <f>J23/120</f>
        <v>0</v>
      </c>
    </row>
    <row r="24" spans="1:11" x14ac:dyDescent="0.25">
      <c r="A24" s="65"/>
      <c r="B24" s="66"/>
      <c r="C24" s="17"/>
      <c r="D24" s="22"/>
      <c r="E24" s="66">
        <f>C24*D24</f>
        <v>0</v>
      </c>
      <c r="F24" s="66"/>
      <c r="G24" s="66">
        <f>E24*F24</f>
        <v>0</v>
      </c>
      <c r="H24" s="66"/>
      <c r="I24" s="66"/>
      <c r="J24" s="67">
        <f>G24*H24*I24</f>
        <v>0</v>
      </c>
      <c r="K24" s="93"/>
    </row>
    <row r="25" spans="1:11" ht="13" thickBot="1" x14ac:dyDescent="0.3">
      <c r="A25" s="68" t="s">
        <v>24</v>
      </c>
      <c r="B25" s="69">
        <f>SUM(B21:B24)</f>
        <v>0</v>
      </c>
      <c r="C25" s="19">
        <f>SUM(C21:C24)</f>
        <v>11126</v>
      </c>
      <c r="D25" s="23"/>
      <c r="E25" s="69">
        <f>SUM(E21:E24)</f>
        <v>66.647000000000006</v>
      </c>
      <c r="F25" s="69"/>
      <c r="G25" s="69">
        <f>SUM(G21:G24)</f>
        <v>66.647000000000006</v>
      </c>
      <c r="H25" s="69"/>
      <c r="I25" s="69"/>
      <c r="J25" s="70">
        <f>SUM(J21:J24)</f>
        <v>1899.4395</v>
      </c>
      <c r="K25" s="93">
        <f>SUM(K21:K24)</f>
        <v>15.8286625</v>
      </c>
    </row>
    <row r="26" spans="1:11" x14ac:dyDescent="0.25">
      <c r="C26" s="121"/>
      <c r="D26" s="121"/>
    </row>
    <row r="27" spans="1:11" ht="14.5" thickBot="1" x14ac:dyDescent="0.35">
      <c r="A27" s="60" t="s">
        <v>29</v>
      </c>
      <c r="C27" s="121"/>
      <c r="D27" s="121"/>
    </row>
    <row r="28" spans="1:11" ht="32" thickBot="1" x14ac:dyDescent="0.3">
      <c r="A28" s="62" t="s">
        <v>30</v>
      </c>
      <c r="B28" s="63" t="s">
        <v>20</v>
      </c>
      <c r="C28" s="120" t="s">
        <v>31</v>
      </c>
      <c r="D28" s="120" t="s">
        <v>32</v>
      </c>
      <c r="E28" s="63" t="s">
        <v>33</v>
      </c>
      <c r="F28" s="63" t="s">
        <v>34</v>
      </c>
      <c r="G28" s="63" t="s">
        <v>35</v>
      </c>
      <c r="H28" s="63" t="s">
        <v>36</v>
      </c>
      <c r="I28" s="63" t="s">
        <v>37</v>
      </c>
      <c r="J28" s="64" t="s">
        <v>38</v>
      </c>
    </row>
    <row r="29" spans="1:11" x14ac:dyDescent="0.25">
      <c r="A29" s="71" t="s">
        <v>10</v>
      </c>
      <c r="B29" s="72">
        <f>J17</f>
        <v>6640.8192000000008</v>
      </c>
      <c r="C29" s="15">
        <v>1</v>
      </c>
      <c r="D29" s="15">
        <v>1</v>
      </c>
      <c r="E29" s="72">
        <v>1</v>
      </c>
      <c r="F29" s="72">
        <v>1</v>
      </c>
      <c r="G29" s="72">
        <v>1</v>
      </c>
      <c r="H29" s="72">
        <v>1</v>
      </c>
      <c r="I29" s="72">
        <v>1</v>
      </c>
      <c r="J29" s="73">
        <f>B29*C29*D29*E29*F29*G29*H29*I29</f>
        <v>6640.8192000000008</v>
      </c>
    </row>
    <row r="30" spans="1:11" ht="13" thickBot="1" x14ac:dyDescent="0.3">
      <c r="A30" s="68" t="s">
        <v>25</v>
      </c>
      <c r="B30" s="69">
        <f>J25</f>
        <v>1899.4395</v>
      </c>
      <c r="C30" s="19">
        <v>1</v>
      </c>
      <c r="D30" s="19">
        <v>1</v>
      </c>
      <c r="E30" s="69">
        <v>1</v>
      </c>
      <c r="F30" s="69">
        <v>1</v>
      </c>
      <c r="G30" s="69">
        <v>1</v>
      </c>
      <c r="H30" s="69">
        <v>1</v>
      </c>
      <c r="I30" s="69">
        <v>1</v>
      </c>
      <c r="J30" s="70">
        <f>B30*C30*D30*E30*F30*G30*H30*I30</f>
        <v>1899.4395</v>
      </c>
    </row>
    <row r="31" spans="1:11" ht="13" thickBot="1" x14ac:dyDescent="0.3">
      <c r="A31" s="74" t="s">
        <v>39</v>
      </c>
      <c r="B31" s="75"/>
      <c r="C31" s="100"/>
      <c r="D31" s="100"/>
      <c r="E31" s="75"/>
      <c r="F31" s="75"/>
      <c r="G31" s="75"/>
      <c r="H31" s="75"/>
      <c r="I31" s="75"/>
      <c r="J31" s="76">
        <f>SUM(J29:J30)</f>
        <v>8540.2587000000003</v>
      </c>
    </row>
    <row r="34" spans="1:16" ht="15.5" x14ac:dyDescent="0.35">
      <c r="E34" s="57" t="s">
        <v>40</v>
      </c>
      <c r="F34" s="61"/>
    </row>
    <row r="36" spans="1:16" ht="13" x14ac:dyDescent="0.3">
      <c r="A36" s="61" t="s">
        <v>41</v>
      </c>
      <c r="C36" s="95" t="s">
        <v>186</v>
      </c>
      <c r="G36" s="61" t="s">
        <v>42</v>
      </c>
      <c r="H36" s="56" t="s">
        <v>6</v>
      </c>
    </row>
    <row r="39" spans="1:16" ht="42" x14ac:dyDescent="0.25">
      <c r="A39" s="77" t="s">
        <v>43</v>
      </c>
      <c r="B39" s="77" t="s">
        <v>38</v>
      </c>
      <c r="C39" s="89" t="s">
        <v>44</v>
      </c>
      <c r="D39" s="89" t="s">
        <v>45</v>
      </c>
      <c r="E39" s="77" t="s">
        <v>101</v>
      </c>
      <c r="F39" s="77" t="s">
        <v>168</v>
      </c>
      <c r="G39" s="78" t="s">
        <v>48</v>
      </c>
      <c r="H39" s="77" t="s">
        <v>49</v>
      </c>
      <c r="I39" s="77" t="s">
        <v>50</v>
      </c>
      <c r="J39" s="77" t="s">
        <v>46</v>
      </c>
      <c r="K39" s="89" t="s">
        <v>51</v>
      </c>
      <c r="L39" s="77" t="s">
        <v>212</v>
      </c>
      <c r="M39" s="77" t="s">
        <v>210</v>
      </c>
      <c r="N39" s="77" t="s">
        <v>52</v>
      </c>
      <c r="O39" s="46"/>
      <c r="P39" s="46"/>
    </row>
    <row r="40" spans="1:16" x14ac:dyDescent="0.25">
      <c r="A40" s="55" t="s">
        <v>10</v>
      </c>
      <c r="B40" s="55">
        <f>J29</f>
        <v>6640.8192000000008</v>
      </c>
      <c r="C40" s="90">
        <v>0.85</v>
      </c>
      <c r="D40" s="90">
        <v>0.15</v>
      </c>
      <c r="E40" s="55">
        <f>C40*B40</f>
        <v>5644.6963200000009</v>
      </c>
      <c r="F40" s="55">
        <f>D40*B40</f>
        <v>996.12288000000012</v>
      </c>
      <c r="G40" s="55">
        <v>1414</v>
      </c>
      <c r="H40" s="55">
        <v>283</v>
      </c>
      <c r="I40" s="55">
        <f>F40-H40-L40</f>
        <v>613.51059200000009</v>
      </c>
      <c r="J40" s="55">
        <f>E40-G40</f>
        <v>4230.6963200000009</v>
      </c>
      <c r="K40" s="90">
        <v>0.1</v>
      </c>
      <c r="L40" s="55">
        <f>K40*F40</f>
        <v>99.612288000000021</v>
      </c>
      <c r="M40" s="55" t="s">
        <v>3</v>
      </c>
      <c r="N40" s="55" t="e">
        <f>L40-M40</f>
        <v>#VALUE!</v>
      </c>
    </row>
    <row r="41" spans="1:16" x14ac:dyDescent="0.25">
      <c r="A41" s="55" t="s">
        <v>25</v>
      </c>
      <c r="B41" s="55">
        <f>J30</f>
        <v>1899.4395</v>
      </c>
      <c r="C41" s="90">
        <v>0.85</v>
      </c>
      <c r="D41" s="90">
        <v>0.15</v>
      </c>
      <c r="E41" s="55">
        <f>C41*B41</f>
        <v>1614.5235749999999</v>
      </c>
      <c r="F41" s="55">
        <f>D41*B41</f>
        <v>284.91592499999996</v>
      </c>
      <c r="G41" s="55">
        <v>800</v>
      </c>
      <c r="H41" s="55">
        <v>525</v>
      </c>
      <c r="I41" s="55">
        <f>F41-H41-L41</f>
        <v>-268.57566750000001</v>
      </c>
      <c r="J41" s="55">
        <f>E41-G41</f>
        <v>814.52357499999994</v>
      </c>
      <c r="K41" s="90">
        <v>0.1</v>
      </c>
      <c r="L41" s="55">
        <f>K41*F41</f>
        <v>28.491592499999996</v>
      </c>
      <c r="M41" s="55" t="s">
        <v>3</v>
      </c>
      <c r="N41" s="55" t="e">
        <f>L41-M41</f>
        <v>#VALUE!</v>
      </c>
    </row>
    <row r="42" spans="1:16" x14ac:dyDescent="0.25">
      <c r="A42" s="55"/>
      <c r="B42" s="55"/>
      <c r="C42" s="90"/>
      <c r="D42" s="90"/>
      <c r="E42" s="55">
        <f>C42*B42</f>
        <v>0</v>
      </c>
      <c r="F42" s="55">
        <f>D42*B42</f>
        <v>0</v>
      </c>
      <c r="G42" s="55"/>
      <c r="H42" s="55"/>
      <c r="I42" s="55">
        <f>F42-H42</f>
        <v>0</v>
      </c>
      <c r="J42" s="55">
        <f>E42-G42</f>
        <v>0</v>
      </c>
      <c r="K42" s="90"/>
      <c r="L42" s="55">
        <f>K42*I42</f>
        <v>0</v>
      </c>
      <c r="M42" s="55" t="s">
        <v>3</v>
      </c>
      <c r="N42" s="55"/>
    </row>
    <row r="45" spans="1:16" ht="13" x14ac:dyDescent="0.3">
      <c r="A45" s="61" t="s">
        <v>55</v>
      </c>
      <c r="B45" s="79" t="s">
        <v>3</v>
      </c>
      <c r="C45" s="101" t="s">
        <v>3</v>
      </c>
      <c r="D45" s="87" t="s">
        <v>56</v>
      </c>
      <c r="E45" s="56" t="s">
        <v>3</v>
      </c>
    </row>
    <row r="46" spans="1:16" ht="21" x14ac:dyDescent="0.25">
      <c r="A46" s="80" t="s">
        <v>30</v>
      </c>
      <c r="B46" s="80" t="s">
        <v>57</v>
      </c>
      <c r="C46" s="91" t="s">
        <v>58</v>
      </c>
      <c r="D46" s="91" t="s">
        <v>59</v>
      </c>
      <c r="E46" s="80" t="s">
        <v>60</v>
      </c>
      <c r="F46" s="80" t="s">
        <v>61</v>
      </c>
      <c r="G46" s="80" t="s">
        <v>62</v>
      </c>
      <c r="H46" s="80" t="s">
        <v>63</v>
      </c>
      <c r="I46" s="80" t="s">
        <v>64</v>
      </c>
      <c r="J46" s="80" t="s">
        <v>65</v>
      </c>
      <c r="K46" s="91" t="s">
        <v>66</v>
      </c>
      <c r="L46" s="80" t="s">
        <v>67</v>
      </c>
      <c r="M46" s="80" t="s">
        <v>68</v>
      </c>
      <c r="N46" s="80" t="s">
        <v>69</v>
      </c>
      <c r="O46" s="49" t="s">
        <v>70</v>
      </c>
      <c r="P46" s="49" t="s">
        <v>71</v>
      </c>
    </row>
    <row r="47" spans="1:16" x14ac:dyDescent="0.25">
      <c r="A47" s="81" t="s">
        <v>10</v>
      </c>
      <c r="B47" s="81" t="s">
        <v>115</v>
      </c>
      <c r="C47" s="92"/>
      <c r="D47" s="92"/>
      <c r="E47" s="81"/>
      <c r="F47" s="81"/>
      <c r="G47" s="81"/>
      <c r="H47" s="81"/>
      <c r="I47" s="81"/>
      <c r="J47" s="81"/>
      <c r="K47" s="92"/>
      <c r="L47" s="81" t="s">
        <v>115</v>
      </c>
      <c r="M47" s="81"/>
      <c r="N47" s="81"/>
      <c r="O47" s="50"/>
      <c r="P47" s="4"/>
    </row>
    <row r="48" spans="1:16" x14ac:dyDescent="0.25">
      <c r="A48" s="81" t="s">
        <v>72</v>
      </c>
      <c r="B48" s="81"/>
      <c r="C48" s="92"/>
      <c r="D48" s="92"/>
      <c r="E48" s="81"/>
      <c r="F48" s="81"/>
      <c r="G48" s="81"/>
      <c r="H48" s="81"/>
      <c r="I48" s="81"/>
      <c r="J48" s="81"/>
      <c r="K48" s="92"/>
      <c r="L48" s="81"/>
      <c r="M48" s="81"/>
      <c r="N48" s="81"/>
      <c r="O48" s="50"/>
      <c r="P48" s="4"/>
    </row>
    <row r="49" spans="1:16" x14ac:dyDescent="0.25">
      <c r="A49" s="81" t="s">
        <v>73</v>
      </c>
      <c r="B49" s="81"/>
      <c r="C49" s="92"/>
      <c r="D49" s="92"/>
      <c r="E49" s="81"/>
      <c r="F49" s="81"/>
      <c r="G49" s="81"/>
      <c r="H49" s="81"/>
      <c r="I49" s="81"/>
      <c r="J49" s="81"/>
      <c r="K49" s="92"/>
      <c r="L49" s="81"/>
      <c r="M49" s="81"/>
      <c r="N49" s="81"/>
      <c r="O49" s="50"/>
      <c r="P49" s="4"/>
    </row>
    <row r="52" spans="1:16" x14ac:dyDescent="0.25">
      <c r="A52" s="82" t="s">
        <v>74</v>
      </c>
      <c r="B52" s="82"/>
      <c r="C52" s="93"/>
      <c r="D52" s="93"/>
      <c r="E52" s="82"/>
      <c r="F52" s="82"/>
      <c r="G52" s="82"/>
      <c r="H52" s="82"/>
      <c r="I52" s="82"/>
      <c r="J52" s="82"/>
      <c r="K52" s="93"/>
      <c r="L52" s="82"/>
    </row>
    <row r="53" spans="1:16" x14ac:dyDescent="0.25">
      <c r="A53" s="82" t="s">
        <v>75</v>
      </c>
      <c r="B53" s="82"/>
      <c r="C53" s="93"/>
      <c r="D53" s="93"/>
      <c r="E53" s="82"/>
      <c r="F53" s="82"/>
      <c r="G53" s="82"/>
      <c r="H53" s="82"/>
      <c r="I53" s="82"/>
      <c r="J53" s="82"/>
      <c r="K53" s="93"/>
      <c r="L53" s="82"/>
    </row>
    <row r="54" spans="1:16" x14ac:dyDescent="0.25">
      <c r="A54" s="82" t="s">
        <v>76</v>
      </c>
      <c r="B54" s="82"/>
      <c r="C54" s="93"/>
      <c r="D54" s="93"/>
      <c r="E54" s="82"/>
      <c r="F54" s="82"/>
      <c r="G54" s="82"/>
      <c r="H54" s="82"/>
      <c r="I54" s="82"/>
      <c r="J54" s="82"/>
      <c r="K54" s="93"/>
      <c r="L54" s="82"/>
    </row>
    <row r="55" spans="1:16" x14ac:dyDescent="0.25">
      <c r="A55" s="82" t="s">
        <v>77</v>
      </c>
      <c r="B55" s="82"/>
      <c r="C55" s="93"/>
      <c r="D55" s="93"/>
      <c r="E55" s="82"/>
      <c r="F55" s="82"/>
      <c r="G55" s="82"/>
      <c r="H55" s="82"/>
      <c r="I55" s="82"/>
      <c r="J55" s="82"/>
      <c r="K55" s="93"/>
      <c r="L55" s="82"/>
    </row>
    <row r="56" spans="1:16" x14ac:dyDescent="0.25">
      <c r="A56" s="82" t="s">
        <v>78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6" x14ac:dyDescent="0.25">
      <c r="A57" s="82" t="s">
        <v>79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6" x14ac:dyDescent="0.25">
      <c r="A58" s="82" t="s">
        <v>80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6" x14ac:dyDescent="0.25">
      <c r="A59" s="82" t="s">
        <v>81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82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83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84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>&amp;C&amp;A&amp;R&amp;D  &amp;T</oddHeader>
    <oddFooter>Page &amp;P</oddFooter>
  </headerFooter>
  <rowBreaks count="1" manualBreakCount="1">
    <brk id="39" max="6553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4:P61"/>
  <sheetViews>
    <sheetView topLeftCell="A29" zoomScale="75" workbookViewId="0">
      <selection activeCell="H42" sqref="H42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4" spans="1:10" ht="15.5" x14ac:dyDescent="0.35">
      <c r="D4" s="94" t="s">
        <v>0</v>
      </c>
      <c r="E4" s="57"/>
    </row>
    <row r="5" spans="1:10" ht="15.5" x14ac:dyDescent="0.35">
      <c r="D5" s="94" t="s">
        <v>1</v>
      </c>
      <c r="E5" s="57"/>
    </row>
    <row r="7" spans="1:10" ht="13" x14ac:dyDescent="0.3">
      <c r="A7" s="58" t="s">
        <v>2</v>
      </c>
      <c r="B7" s="59" t="s">
        <v>187</v>
      </c>
      <c r="C7" s="95"/>
      <c r="D7" s="95"/>
      <c r="E7" s="59"/>
      <c r="F7" s="58" t="s">
        <v>5</v>
      </c>
      <c r="G7" s="59" t="s">
        <v>6</v>
      </c>
      <c r="H7" s="59"/>
      <c r="I7" s="59"/>
      <c r="J7" s="59"/>
    </row>
    <row r="8" spans="1:10" x14ac:dyDescent="0.25">
      <c r="A8" s="59"/>
      <c r="B8" s="59"/>
      <c r="C8" s="95"/>
      <c r="D8" s="95"/>
      <c r="E8" s="59"/>
      <c r="F8" s="59"/>
      <c r="G8" s="59"/>
      <c r="H8" s="59"/>
      <c r="I8" s="59"/>
      <c r="J8" s="59"/>
    </row>
    <row r="9" spans="1:10" ht="13" x14ac:dyDescent="0.3">
      <c r="A9" s="58" t="s">
        <v>7</v>
      </c>
      <c r="B9" s="55">
        <v>9730</v>
      </c>
      <c r="C9" s="95"/>
      <c r="D9" s="95"/>
      <c r="E9" s="58" t="s">
        <v>8</v>
      </c>
      <c r="F9" s="59"/>
      <c r="G9" s="59"/>
      <c r="H9" s="55">
        <v>1350</v>
      </c>
      <c r="I9" s="59"/>
      <c r="J9" s="59"/>
    </row>
    <row r="11" spans="1:10" ht="14" x14ac:dyDescent="0.3">
      <c r="A11" s="60" t="s">
        <v>9</v>
      </c>
    </row>
    <row r="12" spans="1:10" ht="13.5" thickBot="1" x14ac:dyDescent="0.35">
      <c r="A12" s="61" t="s">
        <v>10</v>
      </c>
    </row>
    <row r="13" spans="1:10" ht="21.5" thickBot="1" x14ac:dyDescent="0.3">
      <c r="A13" s="62" t="s">
        <v>26</v>
      </c>
      <c r="B13" s="63" t="s">
        <v>13</v>
      </c>
      <c r="C13" s="120" t="s">
        <v>27</v>
      </c>
      <c r="D13" s="114" t="s">
        <v>14</v>
      </c>
      <c r="E13" s="63" t="s">
        <v>15</v>
      </c>
      <c r="F13" s="63" t="s">
        <v>16</v>
      </c>
      <c r="G13" s="63" t="s">
        <v>17</v>
      </c>
      <c r="H13" s="63" t="s">
        <v>18</v>
      </c>
      <c r="I13" s="63" t="s">
        <v>19</v>
      </c>
      <c r="J13" s="64" t="s">
        <v>20</v>
      </c>
    </row>
    <row r="14" spans="1:10" x14ac:dyDescent="0.25">
      <c r="A14" s="71" t="s">
        <v>28</v>
      </c>
      <c r="B14" s="72"/>
      <c r="C14" s="15">
        <v>604</v>
      </c>
      <c r="D14" s="21">
        <v>3.0000000000000001E-3</v>
      </c>
      <c r="E14" s="72">
        <f>C14*D14</f>
        <v>1.8120000000000001</v>
      </c>
      <c r="F14" s="72">
        <v>1</v>
      </c>
      <c r="G14" s="72">
        <f>E14*F14</f>
        <v>1.8120000000000001</v>
      </c>
      <c r="H14" s="72">
        <v>0.76</v>
      </c>
      <c r="I14" s="72">
        <v>120</v>
      </c>
      <c r="J14" s="73">
        <f>G14*H14*I14</f>
        <v>165.2544</v>
      </c>
    </row>
    <row r="15" spans="1:10" x14ac:dyDescent="0.25">
      <c r="A15" s="65" t="s">
        <v>22</v>
      </c>
      <c r="B15" s="66"/>
      <c r="C15" s="17">
        <v>326</v>
      </c>
      <c r="D15" s="22">
        <v>2.5000000000000001E-2</v>
      </c>
      <c r="E15" s="66">
        <f>C15*D15</f>
        <v>8.15</v>
      </c>
      <c r="F15" s="66">
        <v>1</v>
      </c>
      <c r="G15" s="66">
        <f>E15*F15</f>
        <v>8.15</v>
      </c>
      <c r="H15" s="66">
        <v>0.76</v>
      </c>
      <c r="I15" s="66">
        <v>120</v>
      </c>
      <c r="J15" s="67">
        <f>G15*H15*I15</f>
        <v>743.28</v>
      </c>
    </row>
    <row r="16" spans="1:10" x14ac:dyDescent="0.25">
      <c r="A16" s="65" t="s">
        <v>22</v>
      </c>
      <c r="B16" s="66"/>
      <c r="C16" s="17">
        <v>200</v>
      </c>
      <c r="D16" s="22">
        <v>0.01</v>
      </c>
      <c r="E16" s="66">
        <f>C16*D16</f>
        <v>2</v>
      </c>
      <c r="F16" s="66">
        <v>1</v>
      </c>
      <c r="G16" s="66">
        <f>E16*F16</f>
        <v>2</v>
      </c>
      <c r="H16" s="66">
        <v>0.76</v>
      </c>
      <c r="I16" s="66">
        <v>120</v>
      </c>
      <c r="J16" s="67">
        <f>G16*H16*I16</f>
        <v>182.4</v>
      </c>
    </row>
    <row r="17" spans="1:11" x14ac:dyDescent="0.25">
      <c r="A17" s="65" t="s">
        <v>23</v>
      </c>
      <c r="B17" s="66"/>
      <c r="C17" s="17">
        <v>220</v>
      </c>
      <c r="D17" s="22">
        <v>0.08</v>
      </c>
      <c r="E17" s="66">
        <f>C17*D17</f>
        <v>17.600000000000001</v>
      </c>
      <c r="F17" s="66">
        <v>1.25</v>
      </c>
      <c r="G17" s="66">
        <f>E17*F17</f>
        <v>22</v>
      </c>
      <c r="H17" s="66">
        <v>0.76</v>
      </c>
      <c r="I17" s="66">
        <v>120</v>
      </c>
      <c r="J17" s="67">
        <f>G17*H17*I17</f>
        <v>2006.3999999999999</v>
      </c>
    </row>
    <row r="18" spans="1:11" ht="13" thickBot="1" x14ac:dyDescent="0.3">
      <c r="A18" s="68" t="s">
        <v>24</v>
      </c>
      <c r="B18" s="69">
        <f>SUM(B14:B17)</f>
        <v>0</v>
      </c>
      <c r="C18" s="19">
        <f>SUM(C14:C17)</f>
        <v>1350</v>
      </c>
      <c r="D18" s="23"/>
      <c r="E18" s="69">
        <f>SUM(E14:E17)</f>
        <v>29.562000000000001</v>
      </c>
      <c r="F18" s="69"/>
      <c r="G18" s="69">
        <f>SUM(G14:G17)</f>
        <v>33.962000000000003</v>
      </c>
      <c r="H18" s="69"/>
      <c r="I18" s="69"/>
      <c r="J18" s="70">
        <f>SUM(J14:J17)</f>
        <v>3097.3343999999997</v>
      </c>
    </row>
    <row r="19" spans="1:11" x14ac:dyDescent="0.25">
      <c r="C19" s="121"/>
      <c r="D19" s="115"/>
    </row>
    <row r="20" spans="1:11" ht="13.5" thickBot="1" x14ac:dyDescent="0.35">
      <c r="A20" s="61" t="s">
        <v>25</v>
      </c>
      <c r="C20" s="121"/>
      <c r="D20" s="115"/>
    </row>
    <row r="21" spans="1:11" ht="21.5" thickBot="1" x14ac:dyDescent="0.3">
      <c r="A21" s="62" t="s">
        <v>26</v>
      </c>
      <c r="B21" s="63" t="s">
        <v>13</v>
      </c>
      <c r="C21" s="120" t="s">
        <v>27</v>
      </c>
      <c r="D21" s="114" t="s">
        <v>14</v>
      </c>
      <c r="E21" s="63" t="s">
        <v>15</v>
      </c>
      <c r="F21" s="63" t="s">
        <v>16</v>
      </c>
      <c r="G21" s="63" t="s">
        <v>17</v>
      </c>
      <c r="H21" s="63" t="s">
        <v>18</v>
      </c>
      <c r="I21" s="63" t="s">
        <v>19</v>
      </c>
      <c r="J21" s="64" t="s">
        <v>20</v>
      </c>
    </row>
    <row r="22" spans="1:11" x14ac:dyDescent="0.25">
      <c r="A22" s="71" t="s">
        <v>28</v>
      </c>
      <c r="B22" s="72"/>
      <c r="C22" s="15">
        <v>604</v>
      </c>
      <c r="D22" s="21">
        <v>3.0000000000000001E-3</v>
      </c>
      <c r="E22" s="72">
        <f>C22*D22</f>
        <v>1.8120000000000001</v>
      </c>
      <c r="F22" s="72">
        <v>1</v>
      </c>
      <c r="G22" s="72">
        <f>E22*F22</f>
        <v>1.8120000000000001</v>
      </c>
      <c r="H22" s="72">
        <v>0.5</v>
      </c>
      <c r="I22" s="72">
        <v>45</v>
      </c>
      <c r="J22" s="73">
        <f>G22*H22*I22</f>
        <v>40.770000000000003</v>
      </c>
    </row>
    <row r="23" spans="1:11" x14ac:dyDescent="0.25">
      <c r="A23" s="65" t="s">
        <v>22</v>
      </c>
      <c r="B23" s="66"/>
      <c r="C23" s="17">
        <v>526</v>
      </c>
      <c r="D23" s="22">
        <v>2.5000000000000001E-2</v>
      </c>
      <c r="E23" s="66">
        <f>C23*D23</f>
        <v>13.15</v>
      </c>
      <c r="F23" s="66">
        <v>1</v>
      </c>
      <c r="G23" s="66">
        <f>E23*F23</f>
        <v>13.15</v>
      </c>
      <c r="H23" s="66">
        <v>0.5</v>
      </c>
      <c r="I23" s="66">
        <v>45</v>
      </c>
      <c r="J23" s="67">
        <f>G23*H23*I23</f>
        <v>295.875</v>
      </c>
    </row>
    <row r="24" spans="1:11" x14ac:dyDescent="0.25">
      <c r="A24" s="65" t="s">
        <v>23</v>
      </c>
      <c r="B24" s="66"/>
      <c r="C24" s="17">
        <v>220</v>
      </c>
      <c r="D24" s="22">
        <v>0.08</v>
      </c>
      <c r="E24" s="66">
        <f>C24*D24</f>
        <v>17.600000000000001</v>
      </c>
      <c r="F24" s="66">
        <v>1</v>
      </c>
      <c r="G24" s="66">
        <f>E24*F24</f>
        <v>17.600000000000001</v>
      </c>
      <c r="H24" s="66">
        <v>0.5</v>
      </c>
      <c r="I24" s="66">
        <v>45</v>
      </c>
      <c r="J24" s="67">
        <f>G24*H24*I24</f>
        <v>396.00000000000006</v>
      </c>
    </row>
    <row r="25" spans="1:11" ht="13" thickBot="1" x14ac:dyDescent="0.3">
      <c r="A25" s="68" t="s">
        <v>24</v>
      </c>
      <c r="B25" s="69">
        <f>SUM(B22:B24)</f>
        <v>0</v>
      </c>
      <c r="C25" s="19">
        <f>SUM(C22:C24)</f>
        <v>1350</v>
      </c>
      <c r="D25" s="23"/>
      <c r="E25" s="69">
        <f>SUM(E22:E24)</f>
        <v>32.561999999999998</v>
      </c>
      <c r="F25" s="69"/>
      <c r="G25" s="69">
        <f>SUM(G22:G24)</f>
        <v>32.561999999999998</v>
      </c>
      <c r="H25" s="69"/>
      <c r="I25" s="69"/>
      <c r="J25" s="70">
        <f>SUM(J22:J24)</f>
        <v>732.64499999999998</v>
      </c>
    </row>
    <row r="26" spans="1:11" x14ac:dyDescent="0.25">
      <c r="C26" s="121"/>
      <c r="D26" s="121"/>
    </row>
    <row r="27" spans="1:11" ht="14.5" thickBot="1" x14ac:dyDescent="0.35">
      <c r="A27" s="60" t="s">
        <v>29</v>
      </c>
      <c r="C27" s="121"/>
      <c r="D27" s="121"/>
    </row>
    <row r="28" spans="1:11" ht="32" thickBot="1" x14ac:dyDescent="0.3">
      <c r="A28" s="62" t="s">
        <v>30</v>
      </c>
      <c r="B28" s="63" t="s">
        <v>20</v>
      </c>
      <c r="C28" s="120" t="s">
        <v>31</v>
      </c>
      <c r="D28" s="120" t="s">
        <v>32</v>
      </c>
      <c r="E28" s="63" t="s">
        <v>33</v>
      </c>
      <c r="F28" s="63" t="s">
        <v>34</v>
      </c>
      <c r="G28" s="63" t="s">
        <v>35</v>
      </c>
      <c r="H28" s="63" t="s">
        <v>36</v>
      </c>
      <c r="I28" s="63" t="s">
        <v>37</v>
      </c>
      <c r="J28" s="64" t="s">
        <v>38</v>
      </c>
    </row>
    <row r="29" spans="1:11" x14ac:dyDescent="0.25">
      <c r="A29" s="71" t="s">
        <v>10</v>
      </c>
      <c r="B29" s="72">
        <f>J18</f>
        <v>3097.3343999999997</v>
      </c>
      <c r="C29" s="15">
        <v>1</v>
      </c>
      <c r="D29" s="15">
        <v>1</v>
      </c>
      <c r="E29" s="72">
        <v>1</v>
      </c>
      <c r="F29" s="72">
        <v>1</v>
      </c>
      <c r="G29" s="72">
        <v>1</v>
      </c>
      <c r="H29" s="72">
        <v>1</v>
      </c>
      <c r="I29" s="72">
        <v>1</v>
      </c>
      <c r="J29" s="73">
        <f>B29*C29*D29*E29*F29*G29*H29*I29</f>
        <v>3097.3343999999997</v>
      </c>
      <c r="K29" s="93" t="s">
        <v>3</v>
      </c>
    </row>
    <row r="30" spans="1:11" ht="13" thickBot="1" x14ac:dyDescent="0.3">
      <c r="A30" s="68" t="s">
        <v>25</v>
      </c>
      <c r="B30" s="69">
        <f>J25</f>
        <v>732.64499999999998</v>
      </c>
      <c r="C30" s="19">
        <v>1</v>
      </c>
      <c r="D30" s="19">
        <v>1</v>
      </c>
      <c r="E30" s="69">
        <v>1</v>
      </c>
      <c r="F30" s="69">
        <v>1</v>
      </c>
      <c r="G30" s="69">
        <v>1</v>
      </c>
      <c r="H30" s="69">
        <v>1</v>
      </c>
      <c r="I30" s="69">
        <v>1</v>
      </c>
      <c r="J30" s="70">
        <f>B30*C30*D30*E30*F30*G30*H30*I30</f>
        <v>732.64499999999998</v>
      </c>
      <c r="K30" s="93"/>
    </row>
    <row r="31" spans="1:11" ht="13" thickBot="1" x14ac:dyDescent="0.3">
      <c r="A31" s="74" t="s">
        <v>39</v>
      </c>
      <c r="B31" s="75"/>
      <c r="C31" s="100"/>
      <c r="D31" s="100"/>
      <c r="E31" s="75"/>
      <c r="F31" s="75"/>
      <c r="G31" s="75"/>
      <c r="H31" s="75"/>
      <c r="I31" s="75"/>
      <c r="J31" s="76">
        <f>SUM(J29:J30)</f>
        <v>3829.9793999999997</v>
      </c>
      <c r="K31" s="93"/>
    </row>
    <row r="32" spans="1:11" x14ac:dyDescent="0.25">
      <c r="K32" s="93"/>
    </row>
    <row r="33" spans="1:16" x14ac:dyDescent="0.25">
      <c r="K33" s="93" t="s">
        <v>3</v>
      </c>
    </row>
    <row r="34" spans="1:16" ht="15.5" x14ac:dyDescent="0.35">
      <c r="E34" s="57" t="s">
        <v>40</v>
      </c>
      <c r="F34" s="61"/>
    </row>
    <row r="36" spans="1:16" ht="13" x14ac:dyDescent="0.3">
      <c r="A36" s="61" t="s">
        <v>41</v>
      </c>
      <c r="C36" s="95" t="s">
        <v>187</v>
      </c>
      <c r="G36" s="61" t="s">
        <v>42</v>
      </c>
      <c r="H36" s="56" t="s">
        <v>6</v>
      </c>
    </row>
    <row r="39" spans="1:16" ht="42" x14ac:dyDescent="0.25">
      <c r="A39" s="77" t="s">
        <v>43</v>
      </c>
      <c r="B39" s="77" t="s">
        <v>38</v>
      </c>
      <c r="C39" s="89" t="s">
        <v>44</v>
      </c>
      <c r="D39" s="89" t="s">
        <v>45</v>
      </c>
      <c r="E39" s="77" t="s">
        <v>101</v>
      </c>
      <c r="F39" s="77" t="s">
        <v>168</v>
      </c>
      <c r="G39" s="78" t="s">
        <v>48</v>
      </c>
      <c r="H39" s="77" t="s">
        <v>49</v>
      </c>
      <c r="I39" s="77" t="s">
        <v>50</v>
      </c>
      <c r="J39" s="77" t="s">
        <v>46</v>
      </c>
      <c r="K39" s="89" t="s">
        <v>51</v>
      </c>
      <c r="L39" s="77" t="s">
        <v>212</v>
      </c>
      <c r="M39" s="77" t="s">
        <v>210</v>
      </c>
      <c r="N39" s="77" t="s">
        <v>52</v>
      </c>
    </row>
    <row r="40" spans="1:16" x14ac:dyDescent="0.25">
      <c r="A40" s="55" t="s">
        <v>10</v>
      </c>
      <c r="B40" s="55">
        <f>J29</f>
        <v>3097.3343999999997</v>
      </c>
      <c r="C40" s="90">
        <v>0.95</v>
      </c>
      <c r="D40" s="90">
        <v>0.05</v>
      </c>
      <c r="E40" s="55">
        <f>C40*B40</f>
        <v>2942.4676799999997</v>
      </c>
      <c r="F40" s="55">
        <f>D40*B40</f>
        <v>154.86671999999999</v>
      </c>
      <c r="G40" s="55">
        <v>2953</v>
      </c>
      <c r="H40" s="55">
        <v>116</v>
      </c>
      <c r="I40" s="55">
        <f>F40-H40-L40</f>
        <v>38.866719999999987</v>
      </c>
      <c r="J40" s="55">
        <f>E40-G40</f>
        <v>-10.532320000000254</v>
      </c>
      <c r="K40" s="90">
        <v>0</v>
      </c>
      <c r="L40" s="55">
        <f>K40*F40</f>
        <v>0</v>
      </c>
      <c r="M40" s="55" t="s">
        <v>3</v>
      </c>
      <c r="N40" s="55" t="e">
        <f>L40-M40</f>
        <v>#VALUE!</v>
      </c>
    </row>
    <row r="41" spans="1:16" x14ac:dyDescent="0.25">
      <c r="A41" s="55" t="s">
        <v>25</v>
      </c>
      <c r="B41" s="55">
        <f>J30</f>
        <v>732.64499999999998</v>
      </c>
      <c r="C41" s="90">
        <v>0.9</v>
      </c>
      <c r="D41" s="90">
        <v>0.1</v>
      </c>
      <c r="E41" s="55">
        <f>C41*B41</f>
        <v>659.38049999999998</v>
      </c>
      <c r="F41" s="55">
        <f>D41*B41</f>
        <v>73.264499999999998</v>
      </c>
      <c r="G41" s="55">
        <v>1091</v>
      </c>
      <c r="H41" s="55">
        <v>175</v>
      </c>
      <c r="I41" s="55">
        <f>F41-H41-L41</f>
        <v>-101.7355</v>
      </c>
      <c r="J41" s="55">
        <f>E41-G41</f>
        <v>-431.61950000000002</v>
      </c>
      <c r="K41" s="90">
        <v>0</v>
      </c>
      <c r="L41" s="55">
        <f>K41*F41</f>
        <v>0</v>
      </c>
      <c r="M41" s="55" t="s">
        <v>3</v>
      </c>
      <c r="N41" s="55" t="e">
        <f>L41-M41</f>
        <v>#VALUE!</v>
      </c>
    </row>
    <row r="42" spans="1:16" x14ac:dyDescent="0.25">
      <c r="A42" s="55"/>
      <c r="B42" s="55"/>
      <c r="C42" s="90"/>
      <c r="D42" s="90"/>
      <c r="E42" s="55">
        <f>C42*B42</f>
        <v>0</v>
      </c>
      <c r="F42" s="55">
        <f>D42*B42</f>
        <v>0</v>
      </c>
      <c r="G42" s="55"/>
      <c r="H42" s="55"/>
      <c r="I42" s="55">
        <f>F42-H42</f>
        <v>0</v>
      </c>
      <c r="J42" s="55">
        <v>0</v>
      </c>
      <c r="K42" s="90"/>
      <c r="L42" s="55">
        <v>0</v>
      </c>
      <c r="M42" s="55">
        <v>0</v>
      </c>
      <c r="N42" s="55"/>
    </row>
    <row r="44" spans="1:16" ht="13" x14ac:dyDescent="0.3">
      <c r="A44" s="61" t="s">
        <v>55</v>
      </c>
      <c r="B44" s="79" t="s">
        <v>3</v>
      </c>
      <c r="C44" s="101" t="s">
        <v>3</v>
      </c>
      <c r="D44" s="87" t="s">
        <v>56</v>
      </c>
      <c r="E44" s="56" t="s">
        <v>3</v>
      </c>
    </row>
    <row r="45" spans="1:16" ht="21" x14ac:dyDescent="0.25">
      <c r="A45" s="80" t="s">
        <v>30</v>
      </c>
      <c r="B45" s="80" t="s">
        <v>57</v>
      </c>
      <c r="C45" s="91" t="s">
        <v>58</v>
      </c>
      <c r="D45" s="91" t="s">
        <v>59</v>
      </c>
      <c r="E45" s="80" t="s">
        <v>60</v>
      </c>
      <c r="F45" s="80" t="s">
        <v>61</v>
      </c>
      <c r="G45" s="80" t="s">
        <v>62</v>
      </c>
      <c r="H45" s="80" t="s">
        <v>63</v>
      </c>
      <c r="I45" s="80" t="s">
        <v>64</v>
      </c>
      <c r="J45" s="80" t="s">
        <v>65</v>
      </c>
      <c r="K45" s="91" t="s">
        <v>66</v>
      </c>
      <c r="L45" s="80" t="s">
        <v>67</v>
      </c>
      <c r="M45" s="80" t="s">
        <v>68</v>
      </c>
      <c r="N45" s="80" t="s">
        <v>69</v>
      </c>
      <c r="O45" s="49" t="s">
        <v>70</v>
      </c>
      <c r="P45" s="49" t="s">
        <v>71</v>
      </c>
    </row>
    <row r="46" spans="1:16" x14ac:dyDescent="0.25">
      <c r="A46" s="81" t="s">
        <v>10</v>
      </c>
      <c r="B46" s="81"/>
      <c r="C46" s="92"/>
      <c r="D46" s="92"/>
      <c r="E46" s="81"/>
      <c r="F46" s="81"/>
      <c r="G46" s="81"/>
      <c r="H46" s="81"/>
      <c r="I46" s="81"/>
      <c r="J46" s="81"/>
      <c r="K46" s="92"/>
      <c r="L46" s="81" t="s">
        <v>156</v>
      </c>
      <c r="M46" s="81"/>
      <c r="N46" s="81"/>
      <c r="O46" s="50"/>
      <c r="P46" s="4"/>
    </row>
    <row r="47" spans="1:16" x14ac:dyDescent="0.25">
      <c r="A47" s="81" t="s">
        <v>72</v>
      </c>
      <c r="B47" s="81"/>
      <c r="C47" s="92"/>
      <c r="D47" s="92"/>
      <c r="E47" s="81"/>
      <c r="F47" s="81"/>
      <c r="G47" s="81"/>
      <c r="H47" s="81"/>
      <c r="I47" s="81"/>
      <c r="J47" s="81"/>
      <c r="K47" s="92"/>
      <c r="L47" s="81"/>
      <c r="M47" s="81"/>
      <c r="N47" s="81"/>
      <c r="O47" s="50"/>
      <c r="P47" s="4"/>
    </row>
    <row r="48" spans="1:16" x14ac:dyDescent="0.25">
      <c r="A48" s="81" t="s">
        <v>73</v>
      </c>
      <c r="B48" s="81"/>
      <c r="C48" s="92"/>
      <c r="D48" s="92"/>
      <c r="E48" s="81"/>
      <c r="F48" s="81"/>
      <c r="G48" s="81"/>
      <c r="H48" s="81"/>
      <c r="I48" s="81"/>
      <c r="J48" s="81"/>
      <c r="K48" s="92"/>
      <c r="L48" s="81"/>
      <c r="M48" s="81"/>
      <c r="N48" s="81"/>
      <c r="O48" s="50"/>
      <c r="P48" s="4"/>
    </row>
    <row r="51" spans="1:12" x14ac:dyDescent="0.25">
      <c r="A51" s="82" t="s">
        <v>74</v>
      </c>
      <c r="B51" s="82"/>
      <c r="C51" s="93"/>
      <c r="D51" s="93"/>
      <c r="E51" s="82"/>
      <c r="F51" s="82"/>
      <c r="G51" s="82"/>
      <c r="H51" s="82"/>
      <c r="I51" s="82"/>
      <c r="J51" s="82"/>
      <c r="K51" s="93"/>
      <c r="L51" s="82"/>
    </row>
    <row r="52" spans="1:12" x14ac:dyDescent="0.25">
      <c r="A52" s="82" t="s">
        <v>75</v>
      </c>
      <c r="B52" s="82"/>
      <c r="C52" s="93"/>
      <c r="D52" s="93"/>
      <c r="E52" s="82"/>
      <c r="F52" s="82"/>
      <c r="G52" s="82"/>
      <c r="H52" s="82"/>
      <c r="I52" s="82"/>
      <c r="J52" s="82"/>
      <c r="K52" s="93"/>
      <c r="L52" s="82"/>
    </row>
    <row r="53" spans="1:12" x14ac:dyDescent="0.25">
      <c r="A53" s="82" t="s">
        <v>76</v>
      </c>
      <c r="B53" s="82"/>
      <c r="C53" s="93"/>
      <c r="D53" s="93"/>
      <c r="E53" s="82"/>
      <c r="F53" s="82"/>
      <c r="G53" s="82"/>
      <c r="H53" s="82"/>
      <c r="I53" s="82"/>
      <c r="J53" s="82"/>
      <c r="K53" s="93"/>
      <c r="L53" s="82"/>
    </row>
    <row r="54" spans="1:12" x14ac:dyDescent="0.25">
      <c r="A54" s="82" t="s">
        <v>77</v>
      </c>
      <c r="B54" s="82"/>
      <c r="C54" s="93"/>
      <c r="D54" s="93"/>
      <c r="E54" s="82"/>
      <c r="F54" s="82"/>
      <c r="G54" s="82"/>
      <c r="H54" s="82"/>
      <c r="I54" s="82"/>
      <c r="J54" s="82"/>
      <c r="K54" s="93"/>
      <c r="L54" s="82"/>
    </row>
    <row r="55" spans="1:12" x14ac:dyDescent="0.25">
      <c r="A55" s="82" t="s">
        <v>78</v>
      </c>
      <c r="B55" s="82"/>
      <c r="C55" s="93"/>
      <c r="D55" s="93"/>
      <c r="E55" s="82"/>
      <c r="F55" s="82"/>
      <c r="G55" s="82"/>
      <c r="H55" s="82"/>
      <c r="I55" s="82"/>
      <c r="J55" s="82"/>
      <c r="K55" s="93"/>
      <c r="L55" s="82"/>
    </row>
    <row r="56" spans="1:12" x14ac:dyDescent="0.25">
      <c r="A56" s="82" t="s">
        <v>79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2" x14ac:dyDescent="0.25">
      <c r="A57" s="82" t="s">
        <v>80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2" x14ac:dyDescent="0.25">
      <c r="A58" s="82" t="s">
        <v>81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2" x14ac:dyDescent="0.25">
      <c r="A59" s="82" t="s">
        <v>82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2" x14ac:dyDescent="0.25">
      <c r="A60" s="82" t="s">
        <v>83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2" x14ac:dyDescent="0.25">
      <c r="A61" s="82" t="s">
        <v>84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>&amp;C&amp;A&amp;R&amp;D  &amp;T</oddHeader>
    <oddFooter>Page 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P69"/>
  <sheetViews>
    <sheetView topLeftCell="A37" zoomScale="75" workbookViewId="0">
      <selection activeCell="H48" sqref="H48"/>
    </sheetView>
  </sheetViews>
  <sheetFormatPr defaultRowHeight="12.5" x14ac:dyDescent="0.25"/>
  <cols>
    <col min="1" max="2" width="8.81640625" style="56" customWidth="1"/>
    <col min="3" max="3" width="9.7265625" style="87" bestFit="1" customWidth="1"/>
    <col min="4" max="4" width="9" style="87" bestFit="1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1" spans="1:11" ht="15.5" x14ac:dyDescent="0.35">
      <c r="D1" s="94" t="s">
        <v>0</v>
      </c>
      <c r="E1" s="57"/>
    </row>
    <row r="2" spans="1:11" ht="15.5" x14ac:dyDescent="0.35">
      <c r="D2" s="94" t="s">
        <v>1</v>
      </c>
      <c r="E2" s="57"/>
    </row>
    <row r="4" spans="1:11" ht="13" x14ac:dyDescent="0.3">
      <c r="A4" s="58" t="s">
        <v>2</v>
      </c>
      <c r="B4" s="59" t="s">
        <v>3</v>
      </c>
      <c r="C4" s="95" t="s">
        <v>188</v>
      </c>
      <c r="D4" s="95"/>
      <c r="E4" s="59"/>
      <c r="F4" s="58" t="s">
        <v>5</v>
      </c>
      <c r="G4" s="59" t="s">
        <v>6</v>
      </c>
      <c r="H4" s="59"/>
      <c r="I4" s="59"/>
      <c r="J4" s="59"/>
    </row>
    <row r="6" spans="1:11" x14ac:dyDescent="0.25">
      <c r="A6" s="59"/>
      <c r="B6" s="59"/>
      <c r="C6" s="95"/>
      <c r="D6" s="95"/>
      <c r="E6" s="59"/>
      <c r="F6" s="59"/>
      <c r="G6" s="59"/>
      <c r="H6" s="59"/>
      <c r="I6" s="59"/>
      <c r="J6" s="59"/>
    </row>
    <row r="7" spans="1:11" ht="13" x14ac:dyDescent="0.3">
      <c r="A7" s="58" t="s">
        <v>7</v>
      </c>
      <c r="B7" s="55"/>
      <c r="C7" s="95">
        <v>15193</v>
      </c>
      <c r="D7" s="95"/>
      <c r="E7" s="58" t="s">
        <v>8</v>
      </c>
      <c r="F7" s="59"/>
      <c r="G7" s="59"/>
      <c r="H7" s="55">
        <v>3145</v>
      </c>
      <c r="I7" s="59"/>
      <c r="J7" s="59"/>
    </row>
    <row r="9" spans="1:11" ht="14" x14ac:dyDescent="0.3">
      <c r="A9" s="60" t="s">
        <v>9</v>
      </c>
    </row>
    <row r="10" spans="1:11" ht="13.5" thickBot="1" x14ac:dyDescent="0.35">
      <c r="A10" s="61" t="s">
        <v>10</v>
      </c>
    </row>
    <row r="11" spans="1:11" ht="25.5" thickBot="1" x14ac:dyDescent="0.3">
      <c r="A11" s="62" t="s">
        <v>26</v>
      </c>
      <c r="B11" s="63" t="s">
        <v>13</v>
      </c>
      <c r="C11" s="120" t="s">
        <v>27</v>
      </c>
      <c r="D11" s="114" t="s">
        <v>14</v>
      </c>
      <c r="E11" s="63" t="s">
        <v>15</v>
      </c>
      <c r="F11" s="63" t="s">
        <v>16</v>
      </c>
      <c r="G11" s="63" t="s">
        <v>17</v>
      </c>
      <c r="H11" s="63" t="s">
        <v>18</v>
      </c>
      <c r="I11" s="63" t="s">
        <v>19</v>
      </c>
      <c r="J11" s="64" t="s">
        <v>20</v>
      </c>
      <c r="K11" s="88" t="s">
        <v>86</v>
      </c>
    </row>
    <row r="12" spans="1:11" x14ac:dyDescent="0.25">
      <c r="A12" s="71" t="s">
        <v>28</v>
      </c>
      <c r="B12" s="72"/>
      <c r="C12" s="15">
        <v>1683</v>
      </c>
      <c r="D12" s="21">
        <v>2E-3</v>
      </c>
      <c r="E12" s="72">
        <f t="shared" ref="E12:E18" si="0">C12*D12</f>
        <v>3.3660000000000001</v>
      </c>
      <c r="F12" s="72">
        <v>1</v>
      </c>
      <c r="G12" s="72">
        <f t="shared" ref="G12:G18" si="1">E12*F12</f>
        <v>3.3660000000000001</v>
      </c>
      <c r="H12" s="72">
        <v>0.76</v>
      </c>
      <c r="I12" s="72">
        <v>120</v>
      </c>
      <c r="J12" s="73">
        <f t="shared" ref="J12:J18" si="2">G12*H12*I12</f>
        <v>306.97919999999999</v>
      </c>
      <c r="K12" s="121">
        <f>J12/I12</f>
        <v>2.55816</v>
      </c>
    </row>
    <row r="13" spans="1:11" x14ac:dyDescent="0.25">
      <c r="A13" s="65" t="s">
        <v>22</v>
      </c>
      <c r="B13" s="66"/>
      <c r="C13" s="17">
        <v>670</v>
      </c>
      <c r="D13" s="22">
        <v>2.5000000000000001E-2</v>
      </c>
      <c r="E13" s="66">
        <f t="shared" si="0"/>
        <v>16.75</v>
      </c>
      <c r="F13" s="66">
        <v>1</v>
      </c>
      <c r="G13" s="66">
        <f t="shared" si="1"/>
        <v>16.75</v>
      </c>
      <c r="H13" s="66">
        <v>0.76</v>
      </c>
      <c r="I13" s="66">
        <v>120</v>
      </c>
      <c r="J13" s="67">
        <f t="shared" si="2"/>
        <v>1527.6000000000001</v>
      </c>
      <c r="K13" s="121">
        <f>J13/I13</f>
        <v>12.73</v>
      </c>
    </row>
    <row r="14" spans="1:11" x14ac:dyDescent="0.25">
      <c r="A14" s="65" t="s">
        <v>23</v>
      </c>
      <c r="B14" s="66"/>
      <c r="C14" s="17">
        <v>532</v>
      </c>
      <c r="D14" s="22">
        <v>0.06</v>
      </c>
      <c r="E14" s="66">
        <f t="shared" si="0"/>
        <v>31.919999999999998</v>
      </c>
      <c r="F14" s="66">
        <v>1</v>
      </c>
      <c r="G14" s="66">
        <f t="shared" si="1"/>
        <v>31.919999999999998</v>
      </c>
      <c r="H14" s="66">
        <v>0.76</v>
      </c>
      <c r="I14" s="66">
        <v>120</v>
      </c>
      <c r="J14" s="67">
        <f t="shared" si="2"/>
        <v>2911.1039999999998</v>
      </c>
      <c r="K14" s="121">
        <f>J14/I14</f>
        <v>24.2592</v>
      </c>
    </row>
    <row r="15" spans="1:11" x14ac:dyDescent="0.25">
      <c r="A15" s="65" t="s">
        <v>23</v>
      </c>
      <c r="B15" s="66"/>
      <c r="C15" s="17">
        <v>260</v>
      </c>
      <c r="D15" s="22">
        <v>0.08</v>
      </c>
      <c r="E15" s="66">
        <f t="shared" si="0"/>
        <v>20.8</v>
      </c>
      <c r="F15" s="66">
        <v>1</v>
      </c>
      <c r="G15" s="66">
        <f t="shared" si="1"/>
        <v>20.8</v>
      </c>
      <c r="H15" s="66">
        <v>0.76</v>
      </c>
      <c r="I15" s="66">
        <v>120</v>
      </c>
      <c r="J15" s="67">
        <f t="shared" si="2"/>
        <v>1896.9600000000003</v>
      </c>
      <c r="K15" s="121">
        <f>J15/I15</f>
        <v>15.808000000000002</v>
      </c>
    </row>
    <row r="16" spans="1:11" x14ac:dyDescent="0.25">
      <c r="A16" s="65"/>
      <c r="B16" s="66"/>
      <c r="C16" s="17"/>
      <c r="D16" s="22"/>
      <c r="E16" s="66">
        <f t="shared" si="0"/>
        <v>0</v>
      </c>
      <c r="F16" s="66"/>
      <c r="G16" s="66">
        <f t="shared" si="1"/>
        <v>0</v>
      </c>
      <c r="H16" s="66"/>
      <c r="I16" s="66"/>
      <c r="J16" s="67">
        <f t="shared" si="2"/>
        <v>0</v>
      </c>
      <c r="K16" s="121"/>
    </row>
    <row r="17" spans="1:11" x14ac:dyDescent="0.25">
      <c r="A17" s="65"/>
      <c r="B17" s="66"/>
      <c r="C17" s="17"/>
      <c r="D17" s="22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  <c r="K17" s="121"/>
    </row>
    <row r="18" spans="1:11" x14ac:dyDescent="0.25">
      <c r="A18" s="65"/>
      <c r="B18" s="66"/>
      <c r="C18" s="17"/>
      <c r="D18" s="22"/>
      <c r="E18" s="66">
        <f t="shared" si="0"/>
        <v>0</v>
      </c>
      <c r="F18" s="66"/>
      <c r="G18" s="66">
        <f t="shared" si="1"/>
        <v>0</v>
      </c>
      <c r="H18" s="66"/>
      <c r="I18" s="66"/>
      <c r="J18" s="67">
        <f t="shared" si="2"/>
        <v>0</v>
      </c>
      <c r="K18" s="121"/>
    </row>
    <row r="19" spans="1:11" ht="13" thickBot="1" x14ac:dyDescent="0.3">
      <c r="A19" s="68" t="s">
        <v>24</v>
      </c>
      <c r="B19" s="69">
        <f>SUM(B12:B18)</f>
        <v>0</v>
      </c>
      <c r="C19" s="19">
        <f>SUM(C12:C18)</f>
        <v>3145</v>
      </c>
      <c r="D19" s="23"/>
      <c r="E19" s="69">
        <f>SUM(E12:E18)</f>
        <v>72.835999999999999</v>
      </c>
      <c r="F19" s="69"/>
      <c r="G19" s="69">
        <f>SUM(G12:G18)</f>
        <v>72.835999999999999</v>
      </c>
      <c r="H19" s="69"/>
      <c r="I19" s="69"/>
      <c r="J19" s="70">
        <f>SUM(J12:J18)</f>
        <v>6642.6431999999995</v>
      </c>
      <c r="K19" s="121">
        <f>SUM(K12:K18)</f>
        <v>55.355359999999997</v>
      </c>
    </row>
    <row r="20" spans="1:11" x14ac:dyDescent="0.25">
      <c r="C20" s="121"/>
      <c r="D20" s="115"/>
      <c r="K20" s="121"/>
    </row>
    <row r="21" spans="1:11" ht="13.5" thickBot="1" x14ac:dyDescent="0.35">
      <c r="A21" s="61" t="s">
        <v>25</v>
      </c>
      <c r="C21" s="121"/>
      <c r="D21" s="115"/>
      <c r="K21" s="121"/>
    </row>
    <row r="22" spans="1:11" ht="25.5" thickBot="1" x14ac:dyDescent="0.3">
      <c r="A22" s="62" t="s">
        <v>26</v>
      </c>
      <c r="B22" s="63" t="s">
        <v>13</v>
      </c>
      <c r="C22" s="120" t="s">
        <v>27</v>
      </c>
      <c r="D22" s="114" t="s">
        <v>14</v>
      </c>
      <c r="E22" s="63" t="s">
        <v>15</v>
      </c>
      <c r="F22" s="63" t="s">
        <v>16</v>
      </c>
      <c r="G22" s="63" t="s">
        <v>17</v>
      </c>
      <c r="H22" s="63" t="s">
        <v>18</v>
      </c>
      <c r="I22" s="63" t="s">
        <v>19</v>
      </c>
      <c r="J22" s="64" t="s">
        <v>20</v>
      </c>
      <c r="K22" s="127" t="s">
        <v>86</v>
      </c>
    </row>
    <row r="23" spans="1:11" x14ac:dyDescent="0.25">
      <c r="A23" s="71" t="s">
        <v>28</v>
      </c>
      <c r="B23" s="72"/>
      <c r="C23" s="15">
        <v>1683</v>
      </c>
      <c r="D23" s="21">
        <v>2E-3</v>
      </c>
      <c r="E23" s="72">
        <f t="shared" ref="E23:E29" si="3">C23*D23</f>
        <v>3.3660000000000001</v>
      </c>
      <c r="F23" s="72">
        <v>1</v>
      </c>
      <c r="G23" s="72">
        <f t="shared" ref="G23:G29" si="4">E23*F23</f>
        <v>3.3660000000000001</v>
      </c>
      <c r="H23" s="72">
        <v>0.85</v>
      </c>
      <c r="I23" s="72">
        <v>60</v>
      </c>
      <c r="J23" s="73">
        <f t="shared" ref="J23:J29" si="5">G23*H23*I23</f>
        <v>171.666</v>
      </c>
      <c r="K23" s="121">
        <f>J23/I23</f>
        <v>2.8611</v>
      </c>
    </row>
    <row r="24" spans="1:11" x14ac:dyDescent="0.25">
      <c r="A24" s="65" t="s">
        <v>22</v>
      </c>
      <c r="B24" s="66"/>
      <c r="C24" s="17">
        <v>670</v>
      </c>
      <c r="D24" s="22">
        <v>2.5000000000000001E-2</v>
      </c>
      <c r="E24" s="66">
        <f t="shared" si="3"/>
        <v>16.75</v>
      </c>
      <c r="F24" s="66">
        <v>1</v>
      </c>
      <c r="G24" s="66">
        <f t="shared" si="4"/>
        <v>16.75</v>
      </c>
      <c r="H24" s="66">
        <v>0.85</v>
      </c>
      <c r="I24" s="66">
        <v>60</v>
      </c>
      <c r="J24" s="67">
        <f t="shared" si="5"/>
        <v>854.24999999999989</v>
      </c>
      <c r="K24" s="121">
        <f>J24/I24</f>
        <v>14.237499999999999</v>
      </c>
    </row>
    <row r="25" spans="1:11" x14ac:dyDescent="0.25">
      <c r="A25" s="65" t="s">
        <v>23</v>
      </c>
      <c r="B25" s="66"/>
      <c r="C25" s="17">
        <v>532</v>
      </c>
      <c r="D25" s="22">
        <v>0.06</v>
      </c>
      <c r="E25" s="66">
        <f t="shared" si="3"/>
        <v>31.919999999999998</v>
      </c>
      <c r="F25" s="66">
        <v>1</v>
      </c>
      <c r="G25" s="66">
        <f t="shared" si="4"/>
        <v>31.919999999999998</v>
      </c>
      <c r="H25" s="66">
        <v>0.85</v>
      </c>
      <c r="I25" s="66">
        <v>60</v>
      </c>
      <c r="J25" s="67">
        <f t="shared" si="5"/>
        <v>1627.9199999999998</v>
      </c>
      <c r="K25" s="121">
        <f>J25/I25</f>
        <v>27.131999999999998</v>
      </c>
    </row>
    <row r="26" spans="1:11" x14ac:dyDescent="0.25">
      <c r="A26" s="65" t="s">
        <v>189</v>
      </c>
      <c r="B26" s="66"/>
      <c r="C26" s="17">
        <v>260</v>
      </c>
      <c r="D26" s="22">
        <v>0.08</v>
      </c>
      <c r="E26" s="66">
        <f t="shared" si="3"/>
        <v>20.8</v>
      </c>
      <c r="F26" s="66">
        <v>1</v>
      </c>
      <c r="G26" s="66">
        <f t="shared" si="4"/>
        <v>20.8</v>
      </c>
      <c r="H26" s="66">
        <v>0.85</v>
      </c>
      <c r="I26" s="66">
        <v>60</v>
      </c>
      <c r="J26" s="67">
        <f t="shared" si="5"/>
        <v>1060.8</v>
      </c>
      <c r="K26" s="121">
        <f>J26/I26</f>
        <v>17.68</v>
      </c>
    </row>
    <row r="27" spans="1:11" x14ac:dyDescent="0.25">
      <c r="A27" s="65"/>
      <c r="B27" s="66"/>
      <c r="C27" s="17"/>
      <c r="D27" s="22"/>
      <c r="E27" s="66">
        <f t="shared" si="3"/>
        <v>0</v>
      </c>
      <c r="F27" s="66"/>
      <c r="G27" s="66">
        <f t="shared" si="4"/>
        <v>0</v>
      </c>
      <c r="H27" s="66"/>
      <c r="I27" s="66"/>
      <c r="J27" s="67">
        <f t="shared" si="5"/>
        <v>0</v>
      </c>
      <c r="K27" s="121"/>
    </row>
    <row r="28" spans="1:11" x14ac:dyDescent="0.25">
      <c r="A28" s="65"/>
      <c r="B28" s="66"/>
      <c r="C28" s="17"/>
      <c r="D28" s="22"/>
      <c r="E28" s="66">
        <f t="shared" si="3"/>
        <v>0</v>
      </c>
      <c r="F28" s="66"/>
      <c r="G28" s="66">
        <f t="shared" si="4"/>
        <v>0</v>
      </c>
      <c r="H28" s="66"/>
      <c r="I28" s="66"/>
      <c r="J28" s="67">
        <f t="shared" si="5"/>
        <v>0</v>
      </c>
      <c r="K28" s="121"/>
    </row>
    <row r="29" spans="1:11" x14ac:dyDescent="0.25">
      <c r="A29" s="65"/>
      <c r="B29" s="66"/>
      <c r="C29" s="17"/>
      <c r="D29" s="22"/>
      <c r="E29" s="66">
        <f t="shared" si="3"/>
        <v>0</v>
      </c>
      <c r="F29" s="66"/>
      <c r="G29" s="66">
        <f t="shared" si="4"/>
        <v>0</v>
      </c>
      <c r="H29" s="66"/>
      <c r="I29" s="66"/>
      <c r="J29" s="67">
        <f t="shared" si="5"/>
        <v>0</v>
      </c>
      <c r="K29" s="121"/>
    </row>
    <row r="30" spans="1:11" ht="13" thickBot="1" x14ac:dyDescent="0.3">
      <c r="A30" s="68" t="s">
        <v>24</v>
      </c>
      <c r="B30" s="69">
        <f>SUM(B23:B29)</f>
        <v>0</v>
      </c>
      <c r="C30" s="19">
        <f>SUM(C23:C29)</f>
        <v>3145</v>
      </c>
      <c r="D30" s="23"/>
      <c r="E30" s="69">
        <f>SUM(E23:E29)</f>
        <v>72.835999999999999</v>
      </c>
      <c r="F30" s="69"/>
      <c r="G30" s="69">
        <f>SUM(G23:G29)</f>
        <v>72.835999999999999</v>
      </c>
      <c r="H30" s="69"/>
      <c r="I30" s="69"/>
      <c r="J30" s="70">
        <f>SUM(J23:J29)</f>
        <v>3714.6359999999995</v>
      </c>
      <c r="K30" s="121">
        <f>SUM(K23:K29)</f>
        <v>61.910599999999995</v>
      </c>
    </row>
    <row r="32" spans="1:11" ht="14.5" thickBot="1" x14ac:dyDescent="0.35">
      <c r="A32" s="60" t="s">
        <v>29</v>
      </c>
    </row>
    <row r="33" spans="1:16" ht="32" thickBot="1" x14ac:dyDescent="0.3">
      <c r="A33" s="62" t="s">
        <v>30</v>
      </c>
      <c r="B33" s="63" t="s">
        <v>20</v>
      </c>
      <c r="C33" s="96" t="s">
        <v>31</v>
      </c>
      <c r="D33" s="96" t="s">
        <v>32</v>
      </c>
      <c r="E33" s="63" t="s">
        <v>33</v>
      </c>
      <c r="F33" s="63" t="s">
        <v>34</v>
      </c>
      <c r="G33" s="63" t="s">
        <v>35</v>
      </c>
      <c r="H33" s="63" t="s">
        <v>36</v>
      </c>
      <c r="I33" s="63" t="s">
        <v>37</v>
      </c>
      <c r="J33" s="64" t="s">
        <v>38</v>
      </c>
    </row>
    <row r="34" spans="1:16" x14ac:dyDescent="0.25">
      <c r="A34" s="71" t="s">
        <v>10</v>
      </c>
      <c r="B34" s="72">
        <f>J19</f>
        <v>6642.6431999999995</v>
      </c>
      <c r="C34" s="97">
        <v>0.95</v>
      </c>
      <c r="D34" s="97">
        <v>1</v>
      </c>
      <c r="E34" s="72">
        <v>1</v>
      </c>
      <c r="F34" s="72">
        <v>1</v>
      </c>
      <c r="G34" s="72">
        <v>1</v>
      </c>
      <c r="H34" s="72">
        <v>1</v>
      </c>
      <c r="I34" s="72">
        <v>1</v>
      </c>
      <c r="J34" s="73">
        <f>B34*C34*D34*E34*F34*G34*H34*I34</f>
        <v>6310.5110399999994</v>
      </c>
    </row>
    <row r="35" spans="1:16" ht="13" thickBot="1" x14ac:dyDescent="0.3">
      <c r="A35" s="68" t="s">
        <v>25</v>
      </c>
      <c r="B35" s="69">
        <f>J30</f>
        <v>3714.6359999999995</v>
      </c>
      <c r="C35" s="99">
        <v>1</v>
      </c>
      <c r="D35" s="99">
        <v>1</v>
      </c>
      <c r="E35" s="69">
        <v>1</v>
      </c>
      <c r="F35" s="69">
        <v>1</v>
      </c>
      <c r="G35" s="69">
        <v>1</v>
      </c>
      <c r="H35" s="69">
        <v>1</v>
      </c>
      <c r="I35" s="69">
        <v>1</v>
      </c>
      <c r="J35" s="70">
        <f>B35*C35*D35*E35*F35*G35*H35*I35</f>
        <v>3714.6359999999995</v>
      </c>
    </row>
    <row r="36" spans="1:16" ht="13" thickBot="1" x14ac:dyDescent="0.3">
      <c r="A36" s="74" t="s">
        <v>39</v>
      </c>
      <c r="B36" s="75"/>
      <c r="C36" s="100"/>
      <c r="D36" s="100"/>
      <c r="E36" s="75"/>
      <c r="F36" s="75"/>
      <c r="G36" s="75"/>
      <c r="H36" s="75"/>
      <c r="I36" s="75"/>
      <c r="J36" s="76">
        <f>SUM(J34:J35)</f>
        <v>10025.14704</v>
      </c>
    </row>
    <row r="37" spans="1:16" ht="12" customHeight="1" x14ac:dyDescent="0.25"/>
    <row r="40" spans="1:16" x14ac:dyDescent="0.25">
      <c r="C40" s="95" t="s">
        <v>188</v>
      </c>
    </row>
    <row r="41" spans="1:16" ht="15.5" x14ac:dyDescent="0.35">
      <c r="E41" s="57" t="s">
        <v>40</v>
      </c>
      <c r="F41" s="61"/>
    </row>
    <row r="43" spans="1:16" ht="13" x14ac:dyDescent="0.3">
      <c r="A43" s="61" t="s">
        <v>41</v>
      </c>
      <c r="C43" s="95" t="s">
        <v>188</v>
      </c>
      <c r="G43" s="61" t="s">
        <v>42</v>
      </c>
      <c r="H43" s="56" t="s">
        <v>6</v>
      </c>
    </row>
    <row r="46" spans="1:16" ht="42" x14ac:dyDescent="0.25">
      <c r="A46" s="77" t="s">
        <v>43</v>
      </c>
      <c r="B46" s="77" t="s">
        <v>38</v>
      </c>
      <c r="C46" s="89" t="s">
        <v>44</v>
      </c>
      <c r="D46" s="89" t="s">
        <v>45</v>
      </c>
      <c r="E46" s="77" t="s">
        <v>101</v>
      </c>
      <c r="F46" s="77" t="s">
        <v>122</v>
      </c>
      <c r="G46" s="78" t="s">
        <v>48</v>
      </c>
      <c r="H46" s="77" t="s">
        <v>49</v>
      </c>
      <c r="I46" s="77" t="s">
        <v>50</v>
      </c>
      <c r="J46" s="77" t="s">
        <v>46</v>
      </c>
      <c r="K46" s="89" t="s">
        <v>51</v>
      </c>
      <c r="L46" s="77" t="s">
        <v>52</v>
      </c>
      <c r="M46" s="77" t="s">
        <v>210</v>
      </c>
      <c r="N46" s="77" t="s">
        <v>52</v>
      </c>
      <c r="O46" s="46"/>
      <c r="P46" s="46"/>
    </row>
    <row r="47" spans="1:16" x14ac:dyDescent="0.25">
      <c r="A47" s="55" t="s">
        <v>10</v>
      </c>
      <c r="B47" s="55">
        <f>J34</f>
        <v>6310.5110399999994</v>
      </c>
      <c r="C47" s="90">
        <v>0.95</v>
      </c>
      <c r="D47" s="90">
        <v>0.05</v>
      </c>
      <c r="E47" s="55">
        <f>C47*B47</f>
        <v>5994.9854879999993</v>
      </c>
      <c r="F47" s="55">
        <f>D47*B47</f>
        <v>315.525552</v>
      </c>
      <c r="G47" s="55">
        <v>6576</v>
      </c>
      <c r="H47" s="55">
        <v>240</v>
      </c>
      <c r="I47" s="55">
        <f>F47-H47-L47</f>
        <v>75.525552000000005</v>
      </c>
      <c r="J47" s="55">
        <f>E47-G47</f>
        <v>-581.01451200000065</v>
      </c>
      <c r="K47" s="90">
        <v>0</v>
      </c>
      <c r="L47" s="55">
        <f>K47*F47</f>
        <v>0</v>
      </c>
      <c r="M47" s="55" t="s">
        <v>3</v>
      </c>
      <c r="N47" s="55" t="e">
        <f>L47-M47</f>
        <v>#VALUE!</v>
      </c>
    </row>
    <row r="48" spans="1:16" x14ac:dyDescent="0.25">
      <c r="A48" s="55" t="s">
        <v>25</v>
      </c>
      <c r="B48" s="55">
        <f>J35</f>
        <v>3714.6359999999995</v>
      </c>
      <c r="C48" s="90">
        <v>0.95</v>
      </c>
      <c r="D48" s="90">
        <v>0.05</v>
      </c>
      <c r="E48" s="55">
        <f>C48*B48</f>
        <v>3528.9041999999995</v>
      </c>
      <c r="F48" s="55">
        <f>D48*B48</f>
        <v>185.73179999999999</v>
      </c>
      <c r="G48" s="55">
        <v>2221</v>
      </c>
      <c r="H48" s="55">
        <v>0</v>
      </c>
      <c r="I48" s="55">
        <f>F48-H48-L48</f>
        <v>167.15861999999998</v>
      </c>
      <c r="J48" s="55">
        <f>E48-G48</f>
        <v>1307.9041999999995</v>
      </c>
      <c r="K48" s="90">
        <v>0.1</v>
      </c>
      <c r="L48" s="55">
        <f>K48*F48</f>
        <v>18.573180000000001</v>
      </c>
      <c r="M48" s="55" t="s">
        <v>3</v>
      </c>
      <c r="N48" s="55" t="e">
        <f>L48-M48</f>
        <v>#VALUE!</v>
      </c>
    </row>
    <row r="49" spans="1:16" x14ac:dyDescent="0.25">
      <c r="A49" s="55"/>
      <c r="B49" s="55"/>
      <c r="C49" s="90"/>
      <c r="D49" s="90"/>
      <c r="E49" s="55">
        <f>C49*B49</f>
        <v>0</v>
      </c>
      <c r="F49" s="55">
        <f>D49*B49</f>
        <v>0</v>
      </c>
      <c r="G49" s="55"/>
      <c r="H49" s="55"/>
      <c r="I49" s="55">
        <f>F49-H49</f>
        <v>0</v>
      </c>
      <c r="J49" s="55">
        <f>E49-G49</f>
        <v>0</v>
      </c>
      <c r="K49" s="90"/>
      <c r="L49" s="55">
        <f>K49*I49</f>
        <v>0</v>
      </c>
      <c r="M49" s="55">
        <f>I49-L49</f>
        <v>0</v>
      </c>
      <c r="N49" s="55"/>
    </row>
    <row r="52" spans="1:16" ht="13" x14ac:dyDescent="0.3">
      <c r="A52" s="61" t="s">
        <v>55</v>
      </c>
      <c r="B52" s="79" t="s">
        <v>3</v>
      </c>
      <c r="C52" s="101" t="s">
        <v>3</v>
      </c>
      <c r="D52" s="87" t="s">
        <v>56</v>
      </c>
      <c r="E52" s="56" t="s">
        <v>3</v>
      </c>
    </row>
    <row r="53" spans="1:16" ht="21" x14ac:dyDescent="0.25">
      <c r="A53" s="80" t="s">
        <v>30</v>
      </c>
      <c r="B53" s="80" t="s">
        <v>57</v>
      </c>
      <c r="C53" s="91" t="s">
        <v>58</v>
      </c>
      <c r="D53" s="91" t="s">
        <v>59</v>
      </c>
      <c r="E53" s="80" t="s">
        <v>60</v>
      </c>
      <c r="F53" s="80" t="s">
        <v>61</v>
      </c>
      <c r="G53" s="80" t="s">
        <v>62</v>
      </c>
      <c r="H53" s="80" t="s">
        <v>63</v>
      </c>
      <c r="I53" s="80" t="s">
        <v>64</v>
      </c>
      <c r="J53" s="80" t="s">
        <v>65</v>
      </c>
      <c r="K53" s="91" t="s">
        <v>66</v>
      </c>
      <c r="L53" s="80" t="s">
        <v>67</v>
      </c>
      <c r="M53" s="80" t="s">
        <v>68</v>
      </c>
      <c r="N53" s="80" t="s">
        <v>69</v>
      </c>
      <c r="O53" s="49" t="s">
        <v>70</v>
      </c>
      <c r="P53" s="49" t="s">
        <v>71</v>
      </c>
    </row>
    <row r="54" spans="1:16" x14ac:dyDescent="0.25">
      <c r="A54" s="81" t="s">
        <v>10</v>
      </c>
      <c r="B54" s="81"/>
      <c r="C54" s="92"/>
      <c r="D54" s="92"/>
      <c r="E54" s="81"/>
      <c r="F54" s="81"/>
      <c r="G54" s="81"/>
      <c r="H54" s="81"/>
      <c r="I54" s="81"/>
      <c r="J54" s="81"/>
      <c r="K54" s="92"/>
      <c r="L54" s="81"/>
      <c r="M54" s="81"/>
      <c r="N54" s="81"/>
      <c r="O54" s="50"/>
      <c r="P54" s="4"/>
    </row>
    <row r="55" spans="1:16" x14ac:dyDescent="0.25">
      <c r="A55" s="81" t="s">
        <v>72</v>
      </c>
      <c r="B55" s="81"/>
      <c r="C55" s="92"/>
      <c r="D55" s="92"/>
      <c r="E55" s="81"/>
      <c r="F55" s="81"/>
      <c r="G55" s="81"/>
      <c r="H55" s="81"/>
      <c r="I55" s="81"/>
      <c r="J55" s="81"/>
      <c r="K55" s="92"/>
      <c r="L55" s="81"/>
      <c r="M55" s="81"/>
      <c r="N55" s="81"/>
      <c r="O55" s="50"/>
      <c r="P55" s="4"/>
    </row>
    <row r="56" spans="1:16" x14ac:dyDescent="0.25">
      <c r="A56" s="81" t="s">
        <v>73</v>
      </c>
      <c r="B56" s="81"/>
      <c r="C56" s="92"/>
      <c r="D56" s="92"/>
      <c r="E56" s="81"/>
      <c r="F56" s="81"/>
      <c r="G56" s="81"/>
      <c r="H56" s="81"/>
      <c r="I56" s="81"/>
      <c r="J56" s="81"/>
      <c r="K56" s="92"/>
      <c r="L56" s="81"/>
      <c r="M56" s="81"/>
      <c r="N56" s="81"/>
      <c r="O56" s="50"/>
      <c r="P56" s="4"/>
    </row>
    <row r="59" spans="1:16" x14ac:dyDescent="0.25">
      <c r="A59" s="82" t="s">
        <v>74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75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76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77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78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79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80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81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  <row r="67" spans="1:12" x14ac:dyDescent="0.25">
      <c r="A67" s="82" t="s">
        <v>82</v>
      </c>
      <c r="B67" s="82"/>
      <c r="C67" s="93"/>
      <c r="D67" s="93"/>
      <c r="E67" s="82"/>
      <c r="F67" s="82"/>
      <c r="G67" s="82"/>
      <c r="H67" s="82"/>
      <c r="I67" s="82"/>
      <c r="J67" s="82"/>
      <c r="K67" s="93"/>
      <c r="L67" s="82"/>
    </row>
    <row r="68" spans="1:12" x14ac:dyDescent="0.25">
      <c r="A68" s="82" t="s">
        <v>83</v>
      </c>
      <c r="B68" s="82"/>
      <c r="C68" s="93"/>
      <c r="D68" s="93"/>
      <c r="E68" s="82"/>
      <c r="F68" s="82"/>
      <c r="G68" s="82"/>
      <c r="H68" s="82"/>
      <c r="I68" s="82"/>
      <c r="J68" s="82"/>
      <c r="K68" s="93"/>
      <c r="L68" s="82"/>
    </row>
    <row r="69" spans="1:12" x14ac:dyDescent="0.25">
      <c r="A69" s="82" t="s">
        <v>84</v>
      </c>
      <c r="B69" s="82"/>
      <c r="C69" s="93"/>
      <c r="D69" s="93"/>
      <c r="E69" s="82"/>
      <c r="F69" s="82"/>
      <c r="G69" s="82"/>
      <c r="H69" s="82"/>
      <c r="I69" s="82"/>
      <c r="J69" s="82"/>
      <c r="K69" s="93"/>
      <c r="L69" s="82"/>
    </row>
  </sheetData>
  <phoneticPr fontId="0" type="noConversion"/>
  <pageMargins left="0.75" right="0.75" top="1" bottom="1" header="0.5" footer="0.5"/>
  <pageSetup scale="63" orientation="portrait" horizontalDpi="4294967292" r:id="rId1"/>
  <headerFooter alignWithMargins="0">
    <oddHeader>&amp;C&amp;A&amp;R&amp;D  &amp;T</oddHeader>
    <oddFooter>Page &amp;P</oddFooter>
  </headerFooter>
  <rowBreaks count="1" manualBreakCount="1">
    <brk id="40" max="65535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P65"/>
  <sheetViews>
    <sheetView topLeftCell="A18" zoomScale="75" workbookViewId="0">
      <selection activeCell="H47" sqref="H47"/>
    </sheetView>
  </sheetViews>
  <sheetFormatPr defaultRowHeight="12.5" x14ac:dyDescent="0.25"/>
  <cols>
    <col min="1" max="2" width="8.81640625" style="56" customWidth="1"/>
    <col min="3" max="3" width="9.7265625" style="87" bestFit="1" customWidth="1"/>
    <col min="4" max="4" width="9" style="87" bestFit="1" customWidth="1"/>
    <col min="5" max="10" width="8.81640625" style="56" customWidth="1"/>
    <col min="11" max="11" width="8.81640625" style="95" customWidth="1"/>
    <col min="12" max="12" width="8.81640625" style="59" customWidth="1"/>
    <col min="13" max="14" width="8.81640625" style="56" customWidth="1"/>
  </cols>
  <sheetData>
    <row r="1" spans="1:11" x14ac:dyDescent="0.25">
      <c r="A1" s="59"/>
      <c r="B1" s="59"/>
      <c r="C1" s="95"/>
      <c r="D1" s="95"/>
      <c r="E1" s="59"/>
      <c r="F1" s="59"/>
      <c r="G1" s="59"/>
      <c r="H1" s="59"/>
      <c r="I1" s="59"/>
      <c r="J1" s="59"/>
    </row>
    <row r="2" spans="1:11" ht="15.5" x14ac:dyDescent="0.35">
      <c r="A2" s="59"/>
      <c r="B2" s="59"/>
      <c r="C2" s="95"/>
      <c r="D2" s="110" t="s">
        <v>0</v>
      </c>
      <c r="E2" s="108"/>
      <c r="F2" s="59"/>
      <c r="G2" s="59"/>
      <c r="H2" s="59"/>
      <c r="I2" s="59"/>
      <c r="J2" s="59"/>
    </row>
    <row r="3" spans="1:11" ht="15.5" x14ac:dyDescent="0.35">
      <c r="A3" s="59"/>
      <c r="B3" s="59"/>
      <c r="C3" s="95"/>
      <c r="D3" s="110" t="s">
        <v>1</v>
      </c>
      <c r="E3" s="108"/>
      <c r="F3" s="59"/>
      <c r="G3" s="59"/>
      <c r="H3" s="59"/>
      <c r="I3" s="59"/>
      <c r="J3" s="59"/>
    </row>
    <row r="4" spans="1:11" x14ac:dyDescent="0.25">
      <c r="A4" s="59"/>
      <c r="B4" s="59"/>
      <c r="C4" s="95"/>
      <c r="D4" s="95"/>
      <c r="E4" s="59"/>
      <c r="F4" s="59"/>
      <c r="G4" s="59"/>
      <c r="H4" s="59"/>
      <c r="I4" s="59"/>
      <c r="J4" s="59"/>
    </row>
    <row r="5" spans="1:11" ht="13" x14ac:dyDescent="0.3">
      <c r="A5" s="58" t="s">
        <v>2</v>
      </c>
      <c r="B5" s="59"/>
      <c r="C5" s="95" t="s">
        <v>190</v>
      </c>
      <c r="D5" s="95"/>
      <c r="E5" s="59"/>
      <c r="F5" s="58" t="s">
        <v>5</v>
      </c>
      <c r="G5" s="59" t="s">
        <v>6</v>
      </c>
      <c r="H5" s="59"/>
      <c r="I5" s="59"/>
      <c r="J5" s="59"/>
    </row>
    <row r="6" spans="1:11" x14ac:dyDescent="0.25">
      <c r="A6" s="59"/>
      <c r="B6" s="59"/>
      <c r="C6" s="95"/>
      <c r="D6" s="95"/>
      <c r="E6" s="59"/>
      <c r="F6" s="59"/>
      <c r="G6" s="59"/>
      <c r="H6" s="59"/>
      <c r="I6" s="59"/>
      <c r="J6" s="59"/>
    </row>
    <row r="7" spans="1:11" ht="13" x14ac:dyDescent="0.3">
      <c r="A7" s="58" t="s">
        <v>7</v>
      </c>
      <c r="B7" s="59"/>
      <c r="C7" s="95">
        <v>18359</v>
      </c>
      <c r="D7" s="95"/>
      <c r="E7" s="58" t="s">
        <v>8</v>
      </c>
      <c r="F7" s="59"/>
      <c r="G7" s="59"/>
      <c r="H7" s="59">
        <v>3845</v>
      </c>
      <c r="I7" s="59"/>
      <c r="J7" s="59"/>
    </row>
    <row r="8" spans="1:11" x14ac:dyDescent="0.25">
      <c r="A8" s="59"/>
      <c r="B8" s="59"/>
      <c r="C8" s="95"/>
      <c r="D8" s="95"/>
      <c r="E8" s="59"/>
      <c r="F8" s="59"/>
      <c r="G8" s="59"/>
      <c r="H8" s="59"/>
      <c r="I8" s="59"/>
      <c r="J8" s="59"/>
    </row>
    <row r="9" spans="1:11" ht="14" x14ac:dyDescent="0.3">
      <c r="A9" s="109" t="s">
        <v>9</v>
      </c>
      <c r="B9" s="59"/>
      <c r="C9" s="95"/>
      <c r="D9" s="95"/>
      <c r="E9" s="59"/>
      <c r="F9" s="59"/>
      <c r="G9" s="59"/>
      <c r="H9" s="59"/>
      <c r="I9" s="59"/>
      <c r="J9" s="59"/>
    </row>
    <row r="10" spans="1:11" ht="13.5" thickBot="1" x14ac:dyDescent="0.35">
      <c r="A10" s="61" t="s">
        <v>10</v>
      </c>
    </row>
    <row r="11" spans="1:11" ht="21.5" thickBot="1" x14ac:dyDescent="0.3">
      <c r="A11" s="62" t="s">
        <v>26</v>
      </c>
      <c r="B11" s="63" t="s">
        <v>13</v>
      </c>
      <c r="C11" s="120" t="s">
        <v>27</v>
      </c>
      <c r="D11" s="114" t="s">
        <v>14</v>
      </c>
      <c r="E11" s="63" t="s">
        <v>15</v>
      </c>
      <c r="F11" s="63" t="s">
        <v>16</v>
      </c>
      <c r="G11" s="63" t="s">
        <v>17</v>
      </c>
      <c r="H11" s="63" t="s">
        <v>18</v>
      </c>
      <c r="I11" s="63" t="s">
        <v>19</v>
      </c>
      <c r="J11" s="64" t="s">
        <v>20</v>
      </c>
      <c r="K11" s="113" t="s">
        <v>86</v>
      </c>
    </row>
    <row r="12" spans="1:11" x14ac:dyDescent="0.25">
      <c r="A12" s="71" t="s">
        <v>28</v>
      </c>
      <c r="B12" s="72"/>
      <c r="C12" s="15">
        <v>2335</v>
      </c>
      <c r="D12" s="21">
        <v>3.0000000000000001E-3</v>
      </c>
      <c r="E12" s="72">
        <f t="shared" ref="E12:E18" si="0">C12*D12</f>
        <v>7.0049999999999999</v>
      </c>
      <c r="F12" s="72">
        <v>1</v>
      </c>
      <c r="G12" s="72">
        <f t="shared" ref="G12:G18" si="1">E12*F12</f>
        <v>7.0049999999999999</v>
      </c>
      <c r="H12" s="72">
        <v>0.76</v>
      </c>
      <c r="I12" s="72">
        <v>120</v>
      </c>
      <c r="J12" s="73">
        <f t="shared" ref="J12:J18" si="2">G12*H12*I12</f>
        <v>638.85599999999999</v>
      </c>
      <c r="K12" s="41">
        <f>J12/120</f>
        <v>5.3238000000000003</v>
      </c>
    </row>
    <row r="13" spans="1:11" x14ac:dyDescent="0.25">
      <c r="A13" s="65" t="s">
        <v>22</v>
      </c>
      <c r="B13" s="66"/>
      <c r="C13" s="17">
        <v>861</v>
      </c>
      <c r="D13" s="22">
        <v>2.5000000000000001E-2</v>
      </c>
      <c r="E13" s="66">
        <f t="shared" si="0"/>
        <v>21.525000000000002</v>
      </c>
      <c r="F13" s="66">
        <v>1</v>
      </c>
      <c r="G13" s="66">
        <f t="shared" si="1"/>
        <v>21.525000000000002</v>
      </c>
      <c r="H13" s="66">
        <v>0.76</v>
      </c>
      <c r="I13" s="66">
        <v>120</v>
      </c>
      <c r="J13" s="67">
        <f t="shared" si="2"/>
        <v>1963.0800000000002</v>
      </c>
      <c r="K13" s="41">
        <f>J13/120</f>
        <v>16.359000000000002</v>
      </c>
    </row>
    <row r="14" spans="1:11" x14ac:dyDescent="0.25">
      <c r="A14" s="65" t="s">
        <v>23</v>
      </c>
      <c r="B14" s="66"/>
      <c r="C14" s="17">
        <v>650</v>
      </c>
      <c r="D14" s="22">
        <v>0.08</v>
      </c>
      <c r="E14" s="66">
        <f t="shared" si="0"/>
        <v>52</v>
      </c>
      <c r="F14" s="66">
        <v>1.5</v>
      </c>
      <c r="G14" s="66">
        <f t="shared" si="1"/>
        <v>78</v>
      </c>
      <c r="H14" s="66">
        <v>0.76</v>
      </c>
      <c r="I14" s="66">
        <v>120</v>
      </c>
      <c r="J14" s="67">
        <f t="shared" si="2"/>
        <v>7113.6</v>
      </c>
      <c r="K14" s="41">
        <f>J14/120</f>
        <v>59.28</v>
      </c>
    </row>
    <row r="15" spans="1:11" x14ac:dyDescent="0.25">
      <c r="A15" s="65"/>
      <c r="B15" s="66"/>
      <c r="C15" s="17"/>
      <c r="D15" s="22"/>
      <c r="E15" s="66">
        <f t="shared" si="0"/>
        <v>0</v>
      </c>
      <c r="F15" s="66"/>
      <c r="G15" s="66">
        <f t="shared" si="1"/>
        <v>0</v>
      </c>
      <c r="H15" s="66"/>
      <c r="I15" s="66"/>
      <c r="J15" s="67">
        <f t="shared" si="2"/>
        <v>0</v>
      </c>
      <c r="K15" s="41">
        <f>J15/120</f>
        <v>0</v>
      </c>
    </row>
    <row r="16" spans="1:11" x14ac:dyDescent="0.25">
      <c r="A16" s="65"/>
      <c r="B16" s="66"/>
      <c r="C16" s="17"/>
      <c r="D16" s="22"/>
      <c r="E16" s="66">
        <f t="shared" si="0"/>
        <v>0</v>
      </c>
      <c r="F16" s="66"/>
      <c r="G16" s="66">
        <f t="shared" si="1"/>
        <v>0</v>
      </c>
      <c r="H16" s="66"/>
      <c r="I16" s="66"/>
      <c r="J16" s="67">
        <f t="shared" si="2"/>
        <v>0</v>
      </c>
      <c r="K16" s="41"/>
    </row>
    <row r="17" spans="1:11" x14ac:dyDescent="0.25">
      <c r="A17" s="65"/>
      <c r="B17" s="66"/>
      <c r="C17" s="17"/>
      <c r="D17" s="22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  <c r="K17" s="41"/>
    </row>
    <row r="18" spans="1:11" x14ac:dyDescent="0.25">
      <c r="A18" s="65"/>
      <c r="B18" s="66"/>
      <c r="C18" s="17"/>
      <c r="D18" s="22"/>
      <c r="E18" s="66">
        <f t="shared" si="0"/>
        <v>0</v>
      </c>
      <c r="F18" s="66"/>
      <c r="G18" s="66">
        <f t="shared" si="1"/>
        <v>0</v>
      </c>
      <c r="H18" s="66"/>
      <c r="I18" s="66"/>
      <c r="J18" s="67">
        <f t="shared" si="2"/>
        <v>0</v>
      </c>
      <c r="K18" s="41"/>
    </row>
    <row r="19" spans="1:11" ht="13" thickBot="1" x14ac:dyDescent="0.3">
      <c r="A19" s="68" t="s">
        <v>24</v>
      </c>
      <c r="B19" s="69">
        <f>SUM(B12:B18)</f>
        <v>0</v>
      </c>
      <c r="C19" s="19">
        <f>SUM(C12:C18)</f>
        <v>3846</v>
      </c>
      <c r="D19" s="23"/>
      <c r="E19" s="69">
        <f>SUM(E12:E18)</f>
        <v>80.53</v>
      </c>
      <c r="F19" s="69"/>
      <c r="G19" s="69">
        <f>SUM(G12:G18)</f>
        <v>106.53</v>
      </c>
      <c r="H19" s="69"/>
      <c r="I19" s="69"/>
      <c r="J19" s="70">
        <f>SUM(J12:J18)</f>
        <v>9715.5360000000001</v>
      </c>
      <c r="K19" s="41">
        <f>SUM(K12:K18)</f>
        <v>80.962800000000001</v>
      </c>
    </row>
    <row r="20" spans="1:11" x14ac:dyDescent="0.25">
      <c r="C20" s="121"/>
      <c r="D20" s="115"/>
      <c r="K20" s="125"/>
    </row>
    <row r="21" spans="1:11" ht="13.5" thickBot="1" x14ac:dyDescent="0.35">
      <c r="A21" s="61" t="s">
        <v>25</v>
      </c>
      <c r="C21" s="121"/>
      <c r="D21" s="115"/>
      <c r="K21" s="125"/>
    </row>
    <row r="22" spans="1:11" ht="21.5" thickBot="1" x14ac:dyDescent="0.3">
      <c r="A22" s="62" t="s">
        <v>26</v>
      </c>
      <c r="B22" s="63" t="s">
        <v>13</v>
      </c>
      <c r="C22" s="120" t="s">
        <v>27</v>
      </c>
      <c r="D22" s="114" t="s">
        <v>14</v>
      </c>
      <c r="E22" s="63" t="s">
        <v>15</v>
      </c>
      <c r="F22" s="63" t="s">
        <v>16</v>
      </c>
      <c r="G22" s="63" t="s">
        <v>17</v>
      </c>
      <c r="H22" s="63" t="s">
        <v>18</v>
      </c>
      <c r="I22" s="63" t="s">
        <v>19</v>
      </c>
      <c r="J22" s="64" t="s">
        <v>20</v>
      </c>
      <c r="K22" s="126" t="s">
        <v>86</v>
      </c>
    </row>
    <row r="23" spans="1:11" x14ac:dyDescent="0.25">
      <c r="A23" s="71" t="s">
        <v>28</v>
      </c>
      <c r="B23" s="72"/>
      <c r="C23" s="15">
        <v>2335</v>
      </c>
      <c r="D23" s="21">
        <v>3.0000000000000001E-3</v>
      </c>
      <c r="E23" s="72">
        <f t="shared" ref="E23:E29" si="3">C23*D23</f>
        <v>7.0049999999999999</v>
      </c>
      <c r="F23" s="72">
        <v>1</v>
      </c>
      <c r="G23" s="72">
        <f t="shared" ref="G23:G29" si="4">E23*F23</f>
        <v>7.0049999999999999</v>
      </c>
      <c r="H23" s="72">
        <v>0.5</v>
      </c>
      <c r="I23" s="72">
        <v>60</v>
      </c>
      <c r="J23" s="73">
        <f t="shared" ref="J23:J29" si="5">G23*H23*I23</f>
        <v>210.15</v>
      </c>
      <c r="K23" s="41">
        <f>J23/120</f>
        <v>1.75125</v>
      </c>
    </row>
    <row r="24" spans="1:11" x14ac:dyDescent="0.25">
      <c r="A24" s="65" t="s">
        <v>22</v>
      </c>
      <c r="B24" s="66"/>
      <c r="C24" s="17">
        <v>861</v>
      </c>
      <c r="D24" s="22">
        <v>2.5000000000000001E-2</v>
      </c>
      <c r="E24" s="66">
        <f t="shared" si="3"/>
        <v>21.525000000000002</v>
      </c>
      <c r="F24" s="66">
        <v>1</v>
      </c>
      <c r="G24" s="66">
        <f t="shared" si="4"/>
        <v>21.525000000000002</v>
      </c>
      <c r="H24" s="66">
        <v>0.5</v>
      </c>
      <c r="I24" s="66">
        <v>60</v>
      </c>
      <c r="J24" s="67">
        <f t="shared" si="5"/>
        <v>645.75000000000011</v>
      </c>
      <c r="K24" s="41">
        <f>J24/120</f>
        <v>5.3812500000000005</v>
      </c>
    </row>
    <row r="25" spans="1:11" x14ac:dyDescent="0.25">
      <c r="A25" s="65" t="s">
        <v>23</v>
      </c>
      <c r="B25" s="66"/>
      <c r="C25" s="17">
        <v>650</v>
      </c>
      <c r="D25" s="22">
        <v>0.08</v>
      </c>
      <c r="E25" s="66">
        <f t="shared" si="3"/>
        <v>52</v>
      </c>
      <c r="F25" s="66">
        <v>1</v>
      </c>
      <c r="G25" s="66">
        <f t="shared" si="4"/>
        <v>52</v>
      </c>
      <c r="H25" s="66">
        <v>0.5</v>
      </c>
      <c r="I25" s="66">
        <v>60</v>
      </c>
      <c r="J25" s="67">
        <f t="shared" si="5"/>
        <v>1560</v>
      </c>
      <c r="K25" s="41">
        <f>J25/120</f>
        <v>13</v>
      </c>
    </row>
    <row r="26" spans="1:11" x14ac:dyDescent="0.25">
      <c r="A26" s="65"/>
      <c r="B26" s="66"/>
      <c r="C26" s="17"/>
      <c r="D26" s="22"/>
      <c r="E26" s="66">
        <f t="shared" si="3"/>
        <v>0</v>
      </c>
      <c r="F26" s="66"/>
      <c r="G26" s="66">
        <f t="shared" si="4"/>
        <v>0</v>
      </c>
      <c r="H26" s="66"/>
      <c r="I26" s="66"/>
      <c r="J26" s="67">
        <f t="shared" si="5"/>
        <v>0</v>
      </c>
      <c r="K26" s="41">
        <f>J26/120</f>
        <v>0</v>
      </c>
    </row>
    <row r="27" spans="1:11" x14ac:dyDescent="0.25">
      <c r="A27" s="65"/>
      <c r="B27" s="66"/>
      <c r="C27" s="17"/>
      <c r="D27" s="22"/>
      <c r="E27" s="66">
        <f t="shared" si="3"/>
        <v>0</v>
      </c>
      <c r="F27" s="66"/>
      <c r="G27" s="66">
        <f t="shared" si="4"/>
        <v>0</v>
      </c>
      <c r="H27" s="66"/>
      <c r="I27" s="66"/>
      <c r="J27" s="67">
        <f t="shared" si="5"/>
        <v>0</v>
      </c>
      <c r="K27" s="41"/>
    </row>
    <row r="28" spans="1:11" x14ac:dyDescent="0.25">
      <c r="A28" s="65"/>
      <c r="B28" s="66"/>
      <c r="C28" s="17"/>
      <c r="D28" s="22"/>
      <c r="E28" s="66">
        <f t="shared" si="3"/>
        <v>0</v>
      </c>
      <c r="F28" s="66"/>
      <c r="G28" s="66">
        <f t="shared" si="4"/>
        <v>0</v>
      </c>
      <c r="H28" s="66"/>
      <c r="I28" s="66"/>
      <c r="J28" s="67">
        <f t="shared" si="5"/>
        <v>0</v>
      </c>
      <c r="K28" s="41"/>
    </row>
    <row r="29" spans="1:11" x14ac:dyDescent="0.25">
      <c r="A29" s="65"/>
      <c r="B29" s="66"/>
      <c r="C29" s="17"/>
      <c r="D29" s="22"/>
      <c r="E29" s="66">
        <f t="shared" si="3"/>
        <v>0</v>
      </c>
      <c r="F29" s="66"/>
      <c r="G29" s="66">
        <f t="shared" si="4"/>
        <v>0</v>
      </c>
      <c r="H29" s="66"/>
      <c r="I29" s="66"/>
      <c r="J29" s="67">
        <f t="shared" si="5"/>
        <v>0</v>
      </c>
      <c r="K29" s="41"/>
    </row>
    <row r="30" spans="1:11" ht="13" thickBot="1" x14ac:dyDescent="0.3">
      <c r="A30" s="68" t="s">
        <v>24</v>
      </c>
      <c r="B30" s="69">
        <f>SUM(B23:B29)</f>
        <v>0</v>
      </c>
      <c r="C30" s="19">
        <f>SUM(C23:C29)</f>
        <v>3846</v>
      </c>
      <c r="D30" s="23"/>
      <c r="E30" s="69">
        <f>SUM(E23:E29)</f>
        <v>80.53</v>
      </c>
      <c r="F30" s="69"/>
      <c r="G30" s="69">
        <f>SUM(G23:G29)</f>
        <v>80.53</v>
      </c>
      <c r="H30" s="69"/>
      <c r="I30" s="69"/>
      <c r="J30" s="70">
        <f>SUM(J23:J29)</f>
        <v>2415.9</v>
      </c>
      <c r="K30" s="41">
        <f>SUM(K23:K29)</f>
        <v>20.1325</v>
      </c>
    </row>
    <row r="32" spans="1:11" ht="14.5" thickBot="1" x14ac:dyDescent="0.35">
      <c r="A32" s="60" t="s">
        <v>29</v>
      </c>
    </row>
    <row r="33" spans="1:16" ht="32" thickBot="1" x14ac:dyDescent="0.3">
      <c r="A33" s="62" t="s">
        <v>30</v>
      </c>
      <c r="B33" s="63" t="s">
        <v>20</v>
      </c>
      <c r="C33" s="96" t="s">
        <v>31</v>
      </c>
      <c r="D33" s="96" t="s">
        <v>32</v>
      </c>
      <c r="E33" s="63" t="s">
        <v>33</v>
      </c>
      <c r="F33" s="63" t="s">
        <v>34</v>
      </c>
      <c r="G33" s="63" t="s">
        <v>35</v>
      </c>
      <c r="H33" s="63" t="s">
        <v>36</v>
      </c>
      <c r="I33" s="63" t="s">
        <v>37</v>
      </c>
      <c r="J33" s="64" t="s">
        <v>38</v>
      </c>
    </row>
    <row r="34" spans="1:16" x14ac:dyDescent="0.25">
      <c r="A34" s="71" t="s">
        <v>10</v>
      </c>
      <c r="B34" s="72">
        <f>J19</f>
        <v>9715.5360000000001</v>
      </c>
      <c r="C34" s="97">
        <v>1</v>
      </c>
      <c r="D34" s="97">
        <v>0.9</v>
      </c>
      <c r="E34" s="72">
        <v>1</v>
      </c>
      <c r="F34" s="72">
        <v>1</v>
      </c>
      <c r="G34" s="134">
        <v>0.9</v>
      </c>
      <c r="H34" s="132">
        <v>0.9</v>
      </c>
      <c r="I34" s="72">
        <v>1</v>
      </c>
      <c r="J34" s="73">
        <f>B34*C34*D34*E34*F34*G34*H34*I34</f>
        <v>7082.6257440000009</v>
      </c>
    </row>
    <row r="35" spans="1:16" ht="13" thickBot="1" x14ac:dyDescent="0.3">
      <c r="A35" s="68" t="s">
        <v>25</v>
      </c>
      <c r="B35" s="69">
        <f>J30</f>
        <v>2415.9</v>
      </c>
      <c r="C35" s="99">
        <v>1</v>
      </c>
      <c r="D35" s="99">
        <v>1</v>
      </c>
      <c r="E35" s="69">
        <v>1</v>
      </c>
      <c r="F35" s="69">
        <v>1</v>
      </c>
      <c r="G35" s="135">
        <v>1</v>
      </c>
      <c r="H35" s="133">
        <v>1</v>
      </c>
      <c r="I35" s="69">
        <v>1</v>
      </c>
      <c r="J35" s="70">
        <f>B35*C35*D35*E35*F35*G35*H35*I35</f>
        <v>2415.9</v>
      </c>
    </row>
    <row r="36" spans="1:16" ht="13" thickBot="1" x14ac:dyDescent="0.3">
      <c r="A36" s="74" t="s">
        <v>39</v>
      </c>
      <c r="B36" s="75"/>
      <c r="C36" s="100"/>
      <c r="D36" s="100"/>
      <c r="E36" s="75"/>
      <c r="F36" s="75"/>
      <c r="G36" s="75"/>
      <c r="H36" s="75"/>
      <c r="I36" s="75"/>
      <c r="J36" s="76">
        <f>SUM(J34:J35)</f>
        <v>9498.5257440000005</v>
      </c>
    </row>
    <row r="39" spans="1:16" ht="15.5" x14ac:dyDescent="0.35">
      <c r="E39" s="57" t="s">
        <v>40</v>
      </c>
      <c r="F39" s="61"/>
      <c r="K39" s="87"/>
      <c r="L39" s="56"/>
    </row>
    <row r="40" spans="1:16" x14ac:dyDescent="0.25">
      <c r="C40" s="95"/>
      <c r="K40" s="87"/>
      <c r="L40" s="56"/>
    </row>
    <row r="41" spans="1:16" ht="13" x14ac:dyDescent="0.3">
      <c r="A41" s="61" t="s">
        <v>41</v>
      </c>
      <c r="C41" s="95" t="s">
        <v>190</v>
      </c>
      <c r="G41" s="61" t="s">
        <v>42</v>
      </c>
      <c r="H41" s="56" t="s">
        <v>6</v>
      </c>
      <c r="K41" s="87"/>
      <c r="L41" s="56"/>
    </row>
    <row r="42" spans="1:16" x14ac:dyDescent="0.25">
      <c r="K42" s="87"/>
      <c r="L42" s="56"/>
    </row>
    <row r="43" spans="1:16" x14ac:dyDescent="0.25">
      <c r="K43" s="87"/>
      <c r="L43" s="56"/>
    </row>
    <row r="44" spans="1:16" ht="42" x14ac:dyDescent="0.25">
      <c r="A44" s="77" t="s">
        <v>43</v>
      </c>
      <c r="B44" s="77" t="s">
        <v>38</v>
      </c>
      <c r="C44" s="89" t="s">
        <v>44</v>
      </c>
      <c r="D44" s="89" t="s">
        <v>45</v>
      </c>
      <c r="E44" s="77" t="s">
        <v>101</v>
      </c>
      <c r="F44" s="77" t="s">
        <v>122</v>
      </c>
      <c r="G44" s="78" t="s">
        <v>48</v>
      </c>
      <c r="H44" s="77" t="s">
        <v>49</v>
      </c>
      <c r="I44" s="77" t="s">
        <v>50</v>
      </c>
      <c r="J44" s="77" t="s">
        <v>46</v>
      </c>
      <c r="K44" s="89" t="s">
        <v>51</v>
      </c>
      <c r="L44" s="77" t="s">
        <v>212</v>
      </c>
      <c r="M44" s="77" t="s">
        <v>210</v>
      </c>
      <c r="N44" s="77" t="s">
        <v>52</v>
      </c>
      <c r="O44" s="46"/>
      <c r="P44" s="46"/>
    </row>
    <row r="45" spans="1:16" x14ac:dyDescent="0.25">
      <c r="A45" s="55" t="s">
        <v>10</v>
      </c>
      <c r="B45" s="55">
        <f>J34</f>
        <v>7082.6257440000009</v>
      </c>
      <c r="C45" s="90">
        <v>0.85</v>
      </c>
      <c r="D45" s="90">
        <v>0.15</v>
      </c>
      <c r="E45" s="55">
        <f>C45*B45</f>
        <v>6020.2318824000004</v>
      </c>
      <c r="F45" s="55">
        <f>D45*B45</f>
        <v>1062.3938616</v>
      </c>
      <c r="G45" s="55">
        <v>6061</v>
      </c>
      <c r="H45" s="55">
        <v>349</v>
      </c>
      <c r="I45" s="55">
        <f>F45-H45-L45</f>
        <v>607.15447544000006</v>
      </c>
      <c r="J45" s="55">
        <f>E45-G45</f>
        <v>-40.768117599999641</v>
      </c>
      <c r="K45" s="90">
        <v>0.1</v>
      </c>
      <c r="L45" s="55">
        <f>K45*F45</f>
        <v>106.23938616000001</v>
      </c>
      <c r="M45" s="55" t="s">
        <v>3</v>
      </c>
      <c r="N45" s="55" t="e">
        <f>L45-M45</f>
        <v>#VALUE!</v>
      </c>
    </row>
    <row r="46" spans="1:16" x14ac:dyDescent="0.25">
      <c r="A46" s="55" t="s">
        <v>25</v>
      </c>
      <c r="B46" s="55">
        <f>J35</f>
        <v>2415.9</v>
      </c>
      <c r="C46" s="90">
        <v>0.85</v>
      </c>
      <c r="D46" s="90">
        <v>0.15</v>
      </c>
      <c r="E46" s="55">
        <f>C46*B46</f>
        <v>2053.5149999999999</v>
      </c>
      <c r="F46" s="55">
        <f>D46*B46</f>
        <v>362.38499999999999</v>
      </c>
      <c r="G46" s="55">
        <v>2238</v>
      </c>
      <c r="H46" s="55">
        <v>370</v>
      </c>
      <c r="I46" s="55">
        <f>F46-H46-L46</f>
        <v>-7.6150000000000091</v>
      </c>
      <c r="J46" s="55">
        <f>E46-G46</f>
        <v>-184.48500000000013</v>
      </c>
      <c r="K46" s="90">
        <v>0</v>
      </c>
      <c r="L46" s="55">
        <f>K46*F46</f>
        <v>0</v>
      </c>
      <c r="M46" s="55" t="s">
        <v>3</v>
      </c>
      <c r="N46" s="55" t="e">
        <f>L46-M46</f>
        <v>#VALUE!</v>
      </c>
    </row>
    <row r="47" spans="1:16" x14ac:dyDescent="0.25">
      <c r="A47" s="55"/>
      <c r="B47" s="55"/>
      <c r="C47" s="90"/>
      <c r="D47" s="90"/>
      <c r="E47" s="55">
        <f>C47*B47</f>
        <v>0</v>
      </c>
      <c r="F47" s="55">
        <f>D47*B47</f>
        <v>0</v>
      </c>
      <c r="G47" s="55"/>
      <c r="H47" s="55"/>
      <c r="I47" s="55">
        <f>F47-H47</f>
        <v>0</v>
      </c>
      <c r="J47" s="55">
        <f>E47-G47</f>
        <v>0</v>
      </c>
      <c r="K47" s="90"/>
      <c r="L47" s="55">
        <f>K47*I47</f>
        <v>0</v>
      </c>
      <c r="M47" s="55" t="s">
        <v>3</v>
      </c>
      <c r="N47" s="55"/>
    </row>
    <row r="48" spans="1:16" x14ac:dyDescent="0.25">
      <c r="K48" s="87"/>
      <c r="L48" s="56"/>
    </row>
    <row r="49" spans="1:16" x14ac:dyDescent="0.25">
      <c r="K49" s="87"/>
      <c r="L49" s="56"/>
    </row>
    <row r="50" spans="1:16" ht="13" x14ac:dyDescent="0.3">
      <c r="A50" s="61" t="s">
        <v>55</v>
      </c>
      <c r="B50" s="79" t="s">
        <v>3</v>
      </c>
      <c r="C50" s="101" t="s">
        <v>3</v>
      </c>
      <c r="D50" s="87" t="s">
        <v>56</v>
      </c>
      <c r="E50" s="56" t="s">
        <v>3</v>
      </c>
      <c r="K50" s="87"/>
      <c r="L50" s="56"/>
    </row>
    <row r="51" spans="1:16" ht="21" x14ac:dyDescent="0.25">
      <c r="A51" s="80" t="s">
        <v>30</v>
      </c>
      <c r="B51" s="80" t="s">
        <v>57</v>
      </c>
      <c r="C51" s="91" t="s">
        <v>58</v>
      </c>
      <c r="D51" s="91" t="s">
        <v>59</v>
      </c>
      <c r="E51" s="80" t="s">
        <v>60</v>
      </c>
      <c r="F51" s="80" t="s">
        <v>61</v>
      </c>
      <c r="G51" s="80" t="s">
        <v>62</v>
      </c>
      <c r="H51" s="80" t="s">
        <v>63</v>
      </c>
      <c r="I51" s="80" t="s">
        <v>64</v>
      </c>
      <c r="J51" s="80" t="s">
        <v>65</v>
      </c>
      <c r="K51" s="91" t="s">
        <v>66</v>
      </c>
      <c r="L51" s="80" t="s">
        <v>67</v>
      </c>
      <c r="M51" s="80" t="s">
        <v>68</v>
      </c>
      <c r="N51" s="80" t="s">
        <v>69</v>
      </c>
      <c r="O51" s="49" t="s">
        <v>70</v>
      </c>
      <c r="P51" s="49" t="s">
        <v>71</v>
      </c>
    </row>
    <row r="52" spans="1:16" x14ac:dyDescent="0.25">
      <c r="A52" s="81" t="s">
        <v>10</v>
      </c>
      <c r="B52" s="81"/>
      <c r="C52" s="92"/>
      <c r="D52" s="92"/>
      <c r="E52" s="81"/>
      <c r="F52" s="81"/>
      <c r="G52" s="81"/>
      <c r="H52" s="81"/>
      <c r="I52" s="81"/>
      <c r="J52" s="81"/>
      <c r="K52" s="92"/>
      <c r="L52" s="81" t="s">
        <v>156</v>
      </c>
      <c r="M52" s="81"/>
      <c r="N52" s="81"/>
      <c r="O52" s="50"/>
      <c r="P52" s="4"/>
    </row>
    <row r="53" spans="1:16" x14ac:dyDescent="0.25">
      <c r="A53" s="81" t="s">
        <v>72</v>
      </c>
      <c r="B53" s="81"/>
      <c r="C53" s="92"/>
      <c r="D53" s="92"/>
      <c r="E53" s="81"/>
      <c r="F53" s="81"/>
      <c r="G53" s="81"/>
      <c r="H53" s="81"/>
      <c r="I53" s="81"/>
      <c r="J53" s="81"/>
      <c r="K53" s="92" t="s">
        <v>156</v>
      </c>
      <c r="L53" s="81"/>
      <c r="M53" s="81"/>
      <c r="N53" s="81"/>
      <c r="O53" s="50"/>
      <c r="P53" s="4"/>
    </row>
    <row r="54" spans="1:16" x14ac:dyDescent="0.25">
      <c r="A54" s="81" t="s">
        <v>73</v>
      </c>
      <c r="B54" s="81"/>
      <c r="C54" s="92"/>
      <c r="D54" s="92"/>
      <c r="E54" s="81"/>
      <c r="F54" s="81"/>
      <c r="G54" s="81"/>
      <c r="H54" s="81"/>
      <c r="I54" s="81"/>
      <c r="J54" s="81"/>
      <c r="K54" s="92"/>
      <c r="L54" s="81"/>
      <c r="M54" s="81"/>
      <c r="N54" s="81"/>
      <c r="O54" s="50"/>
      <c r="P54" s="4"/>
    </row>
    <row r="55" spans="1:16" x14ac:dyDescent="0.25">
      <c r="K55" s="87"/>
      <c r="L55" s="56"/>
    </row>
    <row r="56" spans="1:16" x14ac:dyDescent="0.25">
      <c r="K56" s="87"/>
      <c r="L56" s="56"/>
    </row>
    <row r="57" spans="1:16" x14ac:dyDescent="0.25">
      <c r="A57" s="82" t="s">
        <v>74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6" x14ac:dyDescent="0.25">
      <c r="A58" s="82" t="s">
        <v>75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6" x14ac:dyDescent="0.25">
      <c r="A59" s="82" t="s">
        <v>76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77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78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79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80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81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82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</sheetData>
  <phoneticPr fontId="0" type="noConversion"/>
  <pageMargins left="0.75" right="0.75" top="1" bottom="1" header="0.5" footer="0.5"/>
  <pageSetup scale="63" orientation="portrait" horizontalDpi="4294967292" r:id="rId1"/>
  <headerFooter alignWithMargins="0">
    <oddHeader>&amp;C&amp;A&amp;R&amp;D  &amp;T</oddHeader>
    <oddFooter>Page &amp;P</oddFooter>
  </headerFooter>
  <rowBreaks count="1" manualBreakCount="1">
    <brk id="38" max="655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66"/>
  <sheetViews>
    <sheetView topLeftCell="A37" zoomScale="75" workbookViewId="0">
      <selection activeCell="H45" sqref="H45"/>
    </sheetView>
  </sheetViews>
  <sheetFormatPr defaultRowHeight="12.5" x14ac:dyDescent="0.25"/>
  <sheetData>
    <row r="1" spans="1:14" ht="15.5" x14ac:dyDescent="0.35">
      <c r="D1" s="2" t="s">
        <v>0</v>
      </c>
      <c r="E1" s="2"/>
    </row>
    <row r="2" spans="1:14" ht="15.5" x14ac:dyDescent="0.35">
      <c r="D2" s="2" t="s">
        <v>1</v>
      </c>
      <c r="E2" s="2"/>
    </row>
    <row r="4" spans="1:14" ht="13" x14ac:dyDescent="0.3">
      <c r="A4" s="9" t="s">
        <v>2</v>
      </c>
      <c r="B4" s="3" t="s">
        <v>3</v>
      </c>
      <c r="C4" s="3" t="s">
        <v>104</v>
      </c>
      <c r="D4" s="3"/>
      <c r="E4" s="3"/>
      <c r="F4" s="9" t="s">
        <v>5</v>
      </c>
      <c r="G4" s="3" t="s">
        <v>6</v>
      </c>
      <c r="H4" s="3"/>
      <c r="I4" s="3"/>
      <c r="J4" s="3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4" ht="13" x14ac:dyDescent="0.3">
      <c r="A6" s="9" t="s">
        <v>7</v>
      </c>
      <c r="B6" s="4"/>
      <c r="C6" s="3">
        <v>61933</v>
      </c>
      <c r="D6" s="3"/>
      <c r="E6" s="9" t="s">
        <v>8</v>
      </c>
      <c r="F6" s="3"/>
      <c r="G6" s="3"/>
      <c r="H6" s="4">
        <v>34567</v>
      </c>
      <c r="I6" s="3"/>
      <c r="J6" s="3"/>
    </row>
    <row r="8" spans="1:14" ht="14" x14ac:dyDescent="0.3">
      <c r="A8" s="8" t="s">
        <v>9</v>
      </c>
    </row>
    <row r="9" spans="1:14" ht="13.5" thickBot="1" x14ac:dyDescent="0.35">
      <c r="A9" s="1" t="s">
        <v>10</v>
      </c>
    </row>
    <row r="10" spans="1:14" ht="32" thickBot="1" x14ac:dyDescent="0.3">
      <c r="A10" s="5" t="s">
        <v>26</v>
      </c>
      <c r="B10" s="6" t="s">
        <v>13</v>
      </c>
      <c r="C10" s="6" t="s">
        <v>27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 t="s">
        <v>20</v>
      </c>
      <c r="L10" t="s">
        <v>87</v>
      </c>
      <c r="M10" t="s">
        <v>88</v>
      </c>
      <c r="N10" t="s">
        <v>89</v>
      </c>
    </row>
    <row r="11" spans="1:14" x14ac:dyDescent="0.25">
      <c r="A11" s="10" t="s">
        <v>28</v>
      </c>
      <c r="B11" s="15"/>
      <c r="C11" s="15"/>
      <c r="D11" s="24"/>
      <c r="E11" s="15">
        <f t="shared" ref="E11:E17" si="0">C11*D11</f>
        <v>0</v>
      </c>
      <c r="F11" s="21"/>
      <c r="G11" s="15">
        <f t="shared" ref="G11:G17" si="1">E11*F11</f>
        <v>0</v>
      </c>
      <c r="H11" s="21"/>
      <c r="I11" s="15"/>
      <c r="J11" s="16">
        <f t="shared" ref="J11:J17" si="2">G11*H11*I11</f>
        <v>0</v>
      </c>
      <c r="N11">
        <f>L11*M11*5280/43560</f>
        <v>0</v>
      </c>
    </row>
    <row r="12" spans="1:14" x14ac:dyDescent="0.25">
      <c r="A12" s="11" t="s">
        <v>22</v>
      </c>
      <c r="B12" s="17"/>
      <c r="C12" s="17"/>
      <c r="D12" s="25"/>
      <c r="E12" s="17">
        <f t="shared" si="0"/>
        <v>0</v>
      </c>
      <c r="F12" s="22"/>
      <c r="G12" s="17">
        <f t="shared" si="1"/>
        <v>0</v>
      </c>
      <c r="H12" s="22"/>
      <c r="I12" s="17"/>
      <c r="J12" s="18">
        <f t="shared" si="2"/>
        <v>0</v>
      </c>
    </row>
    <row r="13" spans="1:14" x14ac:dyDescent="0.25">
      <c r="A13" s="11" t="s">
        <v>23</v>
      </c>
      <c r="B13" s="17"/>
      <c r="C13" s="17"/>
      <c r="D13" s="25"/>
      <c r="E13" s="17">
        <f t="shared" si="0"/>
        <v>0</v>
      </c>
      <c r="F13" s="22"/>
      <c r="G13" s="17">
        <f t="shared" si="1"/>
        <v>0</v>
      </c>
      <c r="H13" s="22"/>
      <c r="I13" s="17"/>
      <c r="J13" s="18">
        <f t="shared" si="2"/>
        <v>0</v>
      </c>
    </row>
    <row r="14" spans="1:14" x14ac:dyDescent="0.25">
      <c r="A14" s="11"/>
      <c r="B14" s="17"/>
      <c r="C14" s="17"/>
      <c r="D14" s="25"/>
      <c r="E14" s="17">
        <f t="shared" si="0"/>
        <v>0</v>
      </c>
      <c r="F14" s="22"/>
      <c r="G14" s="17">
        <f t="shared" si="1"/>
        <v>0</v>
      </c>
      <c r="H14" s="22"/>
      <c r="I14" s="17"/>
      <c r="J14" s="18">
        <f t="shared" si="2"/>
        <v>0</v>
      </c>
    </row>
    <row r="15" spans="1:14" x14ac:dyDescent="0.25">
      <c r="A15" s="11"/>
      <c r="B15" s="17"/>
      <c r="C15" s="17"/>
      <c r="D15" s="25"/>
      <c r="E15" s="17">
        <f t="shared" si="0"/>
        <v>0</v>
      </c>
      <c r="F15" s="22"/>
      <c r="G15" s="17">
        <f t="shared" si="1"/>
        <v>0</v>
      </c>
      <c r="H15" s="22"/>
      <c r="I15" s="17"/>
      <c r="J15" s="18">
        <f t="shared" si="2"/>
        <v>0</v>
      </c>
    </row>
    <row r="16" spans="1:14" x14ac:dyDescent="0.25">
      <c r="A16" s="11"/>
      <c r="B16" s="17"/>
      <c r="C16" s="17"/>
      <c r="D16" s="25"/>
      <c r="E16" s="17">
        <f t="shared" si="0"/>
        <v>0</v>
      </c>
      <c r="F16" s="22"/>
      <c r="G16" s="17">
        <f t="shared" si="1"/>
        <v>0</v>
      </c>
      <c r="H16" s="22"/>
      <c r="I16" s="17"/>
      <c r="J16" s="18">
        <f t="shared" si="2"/>
        <v>0</v>
      </c>
    </row>
    <row r="17" spans="1:10" x14ac:dyDescent="0.25">
      <c r="A17" s="11"/>
      <c r="B17" s="17"/>
      <c r="C17" s="17"/>
      <c r="D17" s="25"/>
      <c r="E17" s="17">
        <f t="shared" si="0"/>
        <v>0</v>
      </c>
      <c r="F17" s="22"/>
      <c r="G17" s="17">
        <f t="shared" si="1"/>
        <v>0</v>
      </c>
      <c r="H17" s="22"/>
      <c r="I17" s="17"/>
      <c r="J17" s="18">
        <f t="shared" si="2"/>
        <v>0</v>
      </c>
    </row>
    <row r="18" spans="1:10" ht="13" thickBot="1" x14ac:dyDescent="0.3">
      <c r="A18" s="13" t="s">
        <v>24</v>
      </c>
      <c r="B18" s="19">
        <f>SUM(B11:B17)</f>
        <v>0</v>
      </c>
      <c r="C18" s="19">
        <f>SUM(C11:C17)</f>
        <v>0</v>
      </c>
      <c r="D18" s="23"/>
      <c r="E18" s="19">
        <f>SUM(E11:E17)</f>
        <v>0</v>
      </c>
      <c r="F18" s="23"/>
      <c r="G18" s="19">
        <f>SUM(G11:G17)</f>
        <v>0</v>
      </c>
      <c r="H18" s="23"/>
      <c r="I18" s="19"/>
      <c r="J18" s="20">
        <f>SUM(J11:J17)</f>
        <v>0</v>
      </c>
    </row>
    <row r="20" spans="1:10" ht="13.5" thickBot="1" x14ac:dyDescent="0.35">
      <c r="A20" s="1" t="s">
        <v>25</v>
      </c>
    </row>
    <row r="21" spans="1:10" ht="32" thickBot="1" x14ac:dyDescent="0.3">
      <c r="A21" s="5" t="s">
        <v>26</v>
      </c>
      <c r="B21" s="6" t="s">
        <v>13</v>
      </c>
      <c r="C21" s="6" t="s">
        <v>27</v>
      </c>
      <c r="D21" s="6" t="s">
        <v>14</v>
      </c>
      <c r="E21" s="6" t="s">
        <v>15</v>
      </c>
      <c r="F21" s="6" t="s">
        <v>16</v>
      </c>
      <c r="G21" s="6" t="s">
        <v>17</v>
      </c>
      <c r="H21" s="6" t="s">
        <v>18</v>
      </c>
      <c r="I21" s="6" t="s">
        <v>19</v>
      </c>
      <c r="J21" s="7" t="s">
        <v>20</v>
      </c>
    </row>
    <row r="22" spans="1:10" x14ac:dyDescent="0.25">
      <c r="A22" s="10" t="s">
        <v>28</v>
      </c>
      <c r="B22" s="15"/>
      <c r="C22" s="15"/>
      <c r="D22" s="24"/>
      <c r="E22" s="15">
        <f t="shared" ref="E22:E28" si="3">C22*D22</f>
        <v>0</v>
      </c>
      <c r="F22" s="21"/>
      <c r="G22" s="15">
        <f t="shared" ref="G22:G28" si="4">E22*F22</f>
        <v>0</v>
      </c>
      <c r="H22" s="21"/>
      <c r="I22" s="15"/>
      <c r="J22" s="16">
        <f t="shared" ref="J22:J28" si="5">G22*H22*I22</f>
        <v>0</v>
      </c>
    </row>
    <row r="23" spans="1:10" x14ac:dyDescent="0.25">
      <c r="A23" s="11" t="s">
        <v>22</v>
      </c>
      <c r="B23" s="17"/>
      <c r="C23" s="17"/>
      <c r="D23" s="25"/>
      <c r="E23" s="17">
        <f t="shared" si="3"/>
        <v>0</v>
      </c>
      <c r="F23" s="22"/>
      <c r="G23" s="17">
        <f t="shared" si="4"/>
        <v>0</v>
      </c>
      <c r="H23" s="22"/>
      <c r="I23" s="17"/>
      <c r="J23" s="18">
        <f t="shared" si="5"/>
        <v>0</v>
      </c>
    </row>
    <row r="24" spans="1:10" x14ac:dyDescent="0.25">
      <c r="A24" s="11" t="s">
        <v>23</v>
      </c>
      <c r="B24" s="17"/>
      <c r="C24" s="17"/>
      <c r="D24" s="25"/>
      <c r="E24" s="17">
        <f t="shared" si="3"/>
        <v>0</v>
      </c>
      <c r="F24" s="22"/>
      <c r="G24" s="17">
        <f t="shared" si="4"/>
        <v>0</v>
      </c>
      <c r="H24" s="22"/>
      <c r="I24" s="17"/>
      <c r="J24" s="18">
        <f t="shared" si="5"/>
        <v>0</v>
      </c>
    </row>
    <row r="25" spans="1:10" x14ac:dyDescent="0.25">
      <c r="A25" s="11"/>
      <c r="B25" s="17"/>
      <c r="C25" s="17"/>
      <c r="D25" s="25"/>
      <c r="E25" s="17">
        <f t="shared" si="3"/>
        <v>0</v>
      </c>
      <c r="F25" s="22"/>
      <c r="G25" s="17">
        <f t="shared" si="4"/>
        <v>0</v>
      </c>
      <c r="H25" s="22"/>
      <c r="I25" s="17"/>
      <c r="J25" s="18">
        <f t="shared" si="5"/>
        <v>0</v>
      </c>
    </row>
    <row r="26" spans="1:10" x14ac:dyDescent="0.25">
      <c r="A26" s="11"/>
      <c r="B26" s="17"/>
      <c r="C26" s="17"/>
      <c r="D26" s="25"/>
      <c r="E26" s="17">
        <f t="shared" si="3"/>
        <v>0</v>
      </c>
      <c r="F26" s="22"/>
      <c r="G26" s="17">
        <f t="shared" si="4"/>
        <v>0</v>
      </c>
      <c r="H26" s="22"/>
      <c r="I26" s="17"/>
      <c r="J26" s="18">
        <f t="shared" si="5"/>
        <v>0</v>
      </c>
    </row>
    <row r="27" spans="1:10" x14ac:dyDescent="0.25">
      <c r="A27" s="11"/>
      <c r="B27" s="17"/>
      <c r="C27" s="17"/>
      <c r="D27" s="25"/>
      <c r="E27" s="17">
        <f t="shared" si="3"/>
        <v>0</v>
      </c>
      <c r="F27" s="22"/>
      <c r="G27" s="17">
        <f t="shared" si="4"/>
        <v>0</v>
      </c>
      <c r="H27" s="22"/>
      <c r="I27" s="17"/>
      <c r="J27" s="18">
        <f t="shared" si="5"/>
        <v>0</v>
      </c>
    </row>
    <row r="28" spans="1:10" x14ac:dyDescent="0.25">
      <c r="A28" s="11"/>
      <c r="B28" s="17"/>
      <c r="C28" s="17"/>
      <c r="D28" s="25"/>
      <c r="E28" s="17">
        <f t="shared" si="3"/>
        <v>0</v>
      </c>
      <c r="F28" s="22"/>
      <c r="G28" s="17">
        <f t="shared" si="4"/>
        <v>0</v>
      </c>
      <c r="H28" s="22"/>
      <c r="I28" s="17"/>
      <c r="J28" s="18">
        <f t="shared" si="5"/>
        <v>0</v>
      </c>
    </row>
    <row r="29" spans="1:10" ht="13" thickBot="1" x14ac:dyDescent="0.3">
      <c r="A29" s="13" t="s">
        <v>24</v>
      </c>
      <c r="B29" s="19">
        <f>SUM(B22:B28)</f>
        <v>0</v>
      </c>
      <c r="C29" s="19">
        <f>SUM(C22:C28)</f>
        <v>0</v>
      </c>
      <c r="D29" s="23"/>
      <c r="E29" s="19">
        <f>SUM(E22:E28)</f>
        <v>0</v>
      </c>
      <c r="F29" s="23"/>
      <c r="G29" s="19">
        <f>SUM(G22:G28)</f>
        <v>0</v>
      </c>
      <c r="H29" s="23"/>
      <c r="I29" s="19"/>
      <c r="J29" s="20">
        <f>SUM(J22:J28)</f>
        <v>0</v>
      </c>
    </row>
    <row r="31" spans="1:10" ht="14.5" thickBot="1" x14ac:dyDescent="0.35">
      <c r="A31" s="8" t="s">
        <v>29</v>
      </c>
    </row>
    <row r="32" spans="1:10" ht="32" thickBot="1" x14ac:dyDescent="0.3">
      <c r="A32" s="5" t="s">
        <v>30</v>
      </c>
      <c r="B32" s="6" t="s">
        <v>20</v>
      </c>
      <c r="C32" s="6" t="s">
        <v>31</v>
      </c>
      <c r="D32" s="6" t="s">
        <v>32</v>
      </c>
      <c r="E32" s="6" t="s">
        <v>33</v>
      </c>
      <c r="F32" s="6" t="s">
        <v>34</v>
      </c>
      <c r="G32" s="6" t="s">
        <v>35</v>
      </c>
      <c r="H32" s="6" t="s">
        <v>36</v>
      </c>
      <c r="I32" s="6" t="s">
        <v>37</v>
      </c>
      <c r="J32" s="7" t="s">
        <v>38</v>
      </c>
    </row>
    <row r="33" spans="1:15" x14ac:dyDescent="0.25">
      <c r="A33" s="10" t="s">
        <v>10</v>
      </c>
      <c r="B33" s="15">
        <f>J18</f>
        <v>0</v>
      </c>
      <c r="C33" s="39">
        <v>1</v>
      </c>
      <c r="D33" s="39">
        <v>1</v>
      </c>
      <c r="E33" s="39">
        <v>1</v>
      </c>
      <c r="F33" s="39">
        <v>1</v>
      </c>
      <c r="G33" s="39">
        <v>1</v>
      </c>
      <c r="H33" s="39">
        <v>1</v>
      </c>
      <c r="I33" s="39">
        <v>1</v>
      </c>
      <c r="J33" s="16">
        <f>B33*C33*D33*E33*F33*G33*H33*I33</f>
        <v>0</v>
      </c>
    </row>
    <row r="34" spans="1:15" ht="13" thickBot="1" x14ac:dyDescent="0.3">
      <c r="A34" s="13" t="s">
        <v>25</v>
      </c>
      <c r="B34" s="19">
        <f>J29</f>
        <v>0</v>
      </c>
      <c r="C34" s="40">
        <v>1</v>
      </c>
      <c r="D34" s="40">
        <v>1</v>
      </c>
      <c r="E34" s="40">
        <v>1</v>
      </c>
      <c r="F34" s="40">
        <v>1</v>
      </c>
      <c r="G34" s="40">
        <v>1</v>
      </c>
      <c r="H34" s="40">
        <v>1</v>
      </c>
      <c r="I34" s="40">
        <v>1</v>
      </c>
      <c r="J34" s="20">
        <f>B34*C34*D34*E34*F34*G34*H34*I34</f>
        <v>0</v>
      </c>
    </row>
    <row r="35" spans="1:15" ht="13" thickBot="1" x14ac:dyDescent="0.3">
      <c r="A35" s="36" t="s">
        <v>39</v>
      </c>
      <c r="B35" s="37"/>
      <c r="C35" s="37"/>
      <c r="D35" s="37"/>
      <c r="E35" s="37"/>
      <c r="F35" s="37"/>
      <c r="G35" s="37"/>
      <c r="H35" s="37"/>
      <c r="I35" s="37"/>
      <c r="J35" s="38">
        <f>SUM(J33:J34)</f>
        <v>0</v>
      </c>
    </row>
    <row r="37" spans="1:15" ht="15.5" x14ac:dyDescent="0.35">
      <c r="E37" s="2" t="s">
        <v>40</v>
      </c>
      <c r="F37" s="1"/>
    </row>
    <row r="39" spans="1:15" ht="13" x14ac:dyDescent="0.3">
      <c r="A39" s="1" t="s">
        <v>41</v>
      </c>
      <c r="C39" s="3" t="s">
        <v>105</v>
      </c>
      <c r="G39" s="1" t="s">
        <v>42</v>
      </c>
      <c r="H39" t="s">
        <v>6</v>
      </c>
    </row>
    <row r="42" spans="1:15" ht="42" x14ac:dyDescent="0.25">
      <c r="A42" s="44" t="s">
        <v>43</v>
      </c>
      <c r="B42" s="44" t="s">
        <v>38</v>
      </c>
      <c r="C42" s="44" t="s">
        <v>44</v>
      </c>
      <c r="D42" s="44" t="s">
        <v>45</v>
      </c>
      <c r="E42" s="44" t="s">
        <v>46</v>
      </c>
      <c r="F42" s="44" t="s">
        <v>47</v>
      </c>
      <c r="G42" s="45" t="s">
        <v>48</v>
      </c>
      <c r="H42" s="44" t="s">
        <v>49</v>
      </c>
      <c r="I42" s="44" t="s">
        <v>50</v>
      </c>
      <c r="J42" s="44" t="s">
        <v>51</v>
      </c>
      <c r="K42" s="44" t="s">
        <v>52</v>
      </c>
      <c r="L42" s="44" t="s">
        <v>53</v>
      </c>
      <c r="M42" s="44" t="s">
        <v>46</v>
      </c>
      <c r="N42" s="46"/>
      <c r="O42" s="46"/>
    </row>
    <row r="43" spans="1:15" x14ac:dyDescent="0.25">
      <c r="A43" s="4" t="s">
        <v>10</v>
      </c>
      <c r="B43" s="4" t="s">
        <v>3</v>
      </c>
      <c r="C43" s="4" t="s">
        <v>3</v>
      </c>
      <c r="D43" s="4" t="s">
        <v>3</v>
      </c>
      <c r="E43" s="47" t="e">
        <f>C43*B43</f>
        <v>#VALUE!</v>
      </c>
      <c r="F43" s="47" t="e">
        <f>D43*B43</f>
        <v>#VALUE!</v>
      </c>
      <c r="G43" s="4" t="s">
        <v>3</v>
      </c>
      <c r="H43" s="47">
        <v>75</v>
      </c>
      <c r="I43" s="47" t="e">
        <f>F43-H43</f>
        <v>#VALUE!</v>
      </c>
      <c r="J43" s="4" t="s">
        <v>3</v>
      </c>
      <c r="K43" s="47" t="e">
        <f>J43*I43</f>
        <v>#VALUE!</v>
      </c>
      <c r="L43" s="47" t="e">
        <f>I43-K43</f>
        <v>#VALUE!</v>
      </c>
      <c r="M43" s="47" t="e">
        <f>E43-G43</f>
        <v>#VALUE!</v>
      </c>
    </row>
    <row r="44" spans="1:15" x14ac:dyDescent="0.25">
      <c r="A44" s="4" t="s">
        <v>25</v>
      </c>
      <c r="B44" s="4" t="s">
        <v>3</v>
      </c>
      <c r="C44" s="4" t="s">
        <v>3</v>
      </c>
      <c r="D44" s="4" t="s">
        <v>3</v>
      </c>
      <c r="E44" s="47" t="e">
        <f>C44*B44</f>
        <v>#VALUE!</v>
      </c>
      <c r="F44" s="47" t="e">
        <f>D44*B44</f>
        <v>#VALUE!</v>
      </c>
      <c r="G44" s="4" t="s">
        <v>3</v>
      </c>
      <c r="H44" s="47">
        <v>140</v>
      </c>
      <c r="I44" s="47" t="e">
        <f>F44-H44</f>
        <v>#VALUE!</v>
      </c>
      <c r="J44" s="4" t="s">
        <v>3</v>
      </c>
      <c r="K44" s="47" t="e">
        <f>J44*I44</f>
        <v>#VALUE!</v>
      </c>
      <c r="L44" s="47" t="e">
        <f>I44-K44</f>
        <v>#VALUE!</v>
      </c>
      <c r="M44" s="47" t="e">
        <f>E44-G44</f>
        <v>#VALUE!</v>
      </c>
    </row>
    <row r="45" spans="1:15" x14ac:dyDescent="0.25">
      <c r="A45" s="4" t="s">
        <v>54</v>
      </c>
      <c r="B45" s="4" t="s">
        <v>3</v>
      </c>
      <c r="C45" s="4" t="s">
        <v>3</v>
      </c>
      <c r="D45" s="4" t="s">
        <v>3</v>
      </c>
      <c r="E45" s="47" t="e">
        <f>C45*B45</f>
        <v>#VALUE!</v>
      </c>
      <c r="F45" s="47" t="e">
        <f>D45*B45</f>
        <v>#VALUE!</v>
      </c>
      <c r="G45" s="4" t="s">
        <v>3</v>
      </c>
      <c r="H45" s="47">
        <v>0</v>
      </c>
      <c r="I45" s="47" t="e">
        <f>F45-H45</f>
        <v>#VALUE!</v>
      </c>
      <c r="J45" s="4" t="s">
        <v>3</v>
      </c>
      <c r="K45" s="47" t="e">
        <f>J45*I45</f>
        <v>#VALUE!</v>
      </c>
      <c r="L45" s="47" t="e">
        <f>I45-K45</f>
        <v>#VALUE!</v>
      </c>
      <c r="M45" s="47" t="e">
        <f>E45-G45</f>
        <v>#VALUE!</v>
      </c>
    </row>
    <row r="46" spans="1:15" x14ac:dyDescent="0.25">
      <c r="A46" s="4"/>
      <c r="B46" s="4"/>
      <c r="C46" s="4"/>
      <c r="D46" s="4"/>
      <c r="E46" s="47">
        <f>C46*B46</f>
        <v>0</v>
      </c>
      <c r="F46" s="47">
        <f>D46*B46</f>
        <v>0</v>
      </c>
      <c r="G46" s="4"/>
      <c r="H46" s="4"/>
      <c r="I46" s="47">
        <f>F46-H46</f>
        <v>0</v>
      </c>
      <c r="J46" s="4"/>
      <c r="K46" s="47">
        <f>J46*I46</f>
        <v>0</v>
      </c>
      <c r="L46" s="47">
        <f>I46-K46</f>
        <v>0</v>
      </c>
      <c r="M46" s="47">
        <f>E46-G46</f>
        <v>0</v>
      </c>
    </row>
    <row r="49" spans="1:16" ht="13" x14ac:dyDescent="0.3">
      <c r="A49" s="1" t="s">
        <v>55</v>
      </c>
      <c r="B49" s="48" t="s">
        <v>3</v>
      </c>
      <c r="C49" s="48" t="s">
        <v>3</v>
      </c>
      <c r="D49" t="s">
        <v>56</v>
      </c>
      <c r="E49" t="s">
        <v>3</v>
      </c>
    </row>
    <row r="50" spans="1:16" ht="21" x14ac:dyDescent="0.25">
      <c r="A50" s="49" t="s">
        <v>30</v>
      </c>
      <c r="B50" s="49" t="s">
        <v>57</v>
      </c>
      <c r="C50" s="49" t="s">
        <v>58</v>
      </c>
      <c r="D50" s="49" t="s">
        <v>59</v>
      </c>
      <c r="E50" s="49" t="s">
        <v>60</v>
      </c>
      <c r="F50" s="49" t="s">
        <v>61</v>
      </c>
      <c r="G50" s="49" t="s">
        <v>62</v>
      </c>
      <c r="H50" s="49" t="s">
        <v>63</v>
      </c>
      <c r="I50" s="49" t="s">
        <v>64</v>
      </c>
      <c r="J50" s="49" t="s">
        <v>65</v>
      </c>
      <c r="K50" s="49" t="s">
        <v>66</v>
      </c>
      <c r="L50" s="49" t="s">
        <v>67</v>
      </c>
      <c r="M50" s="49" t="s">
        <v>68</v>
      </c>
      <c r="N50" s="49" t="s">
        <v>69</v>
      </c>
      <c r="O50" s="49" t="s">
        <v>70</v>
      </c>
      <c r="P50" s="49" t="s">
        <v>71</v>
      </c>
    </row>
    <row r="51" spans="1:16" x14ac:dyDescent="0.25">
      <c r="A51" s="50" t="s">
        <v>10</v>
      </c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0"/>
      <c r="P51" s="4"/>
    </row>
    <row r="52" spans="1:16" x14ac:dyDescent="0.25">
      <c r="A52" s="50" t="s">
        <v>72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4"/>
    </row>
    <row r="53" spans="1:16" x14ac:dyDescent="0.25">
      <c r="A53" s="50" t="s">
        <v>73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4"/>
    </row>
    <row r="56" spans="1:16" x14ac:dyDescent="0.25">
      <c r="A56" s="43" t="s">
        <v>74</v>
      </c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</row>
    <row r="57" spans="1:16" x14ac:dyDescent="0.25">
      <c r="A57" s="43" t="s">
        <v>75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6" x14ac:dyDescent="0.25">
      <c r="A58" s="43" t="s">
        <v>76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6" x14ac:dyDescent="0.25">
      <c r="A59" s="43" t="s">
        <v>77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6" x14ac:dyDescent="0.25">
      <c r="A60" s="43" t="s">
        <v>78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6" x14ac:dyDescent="0.25">
      <c r="A61" s="43" t="s">
        <v>79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1:16" x14ac:dyDescent="0.25">
      <c r="A62" s="43" t="s">
        <v>80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</row>
    <row r="63" spans="1:16" x14ac:dyDescent="0.25">
      <c r="A63" s="43" t="s">
        <v>81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</row>
    <row r="64" spans="1:16" x14ac:dyDescent="0.25">
      <c r="A64" s="43" t="s">
        <v>82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</row>
    <row r="65" spans="1:12" x14ac:dyDescent="0.25">
      <c r="A65" s="43" t="s">
        <v>83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</row>
    <row r="66" spans="1:12" x14ac:dyDescent="0.25">
      <c r="A66" s="43" t="s">
        <v>84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</row>
  </sheetData>
  <phoneticPr fontId="0" type="noConversion"/>
  <pageMargins left="0.75" right="0.75" top="1" bottom="1" header="0.5" footer="0.5"/>
  <pageSetup scale="85" orientation="portrait" horizontalDpi="4294967292" verticalDpi="360" r:id="rId1"/>
  <headerFooter alignWithMargins="0">
    <oddHeader>&amp;A</oddHeader>
    <oddFooter>Page &amp;P</oddFooter>
  </headerFooter>
  <rowBreaks count="1" manualBreakCount="1">
    <brk id="36" max="65535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P59"/>
  <sheetViews>
    <sheetView topLeftCell="A28" zoomScale="75" workbookViewId="0">
      <selection activeCell="H39" sqref="H39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1" spans="1:11" ht="15.5" x14ac:dyDescent="0.35">
      <c r="D1" s="94" t="s">
        <v>0</v>
      </c>
      <c r="E1" s="57"/>
    </row>
    <row r="2" spans="1:11" ht="15.5" x14ac:dyDescent="0.35">
      <c r="D2" s="94" t="s">
        <v>1</v>
      </c>
      <c r="E2" s="57"/>
    </row>
    <row r="4" spans="1:11" ht="13" x14ac:dyDescent="0.3">
      <c r="A4" s="58" t="s">
        <v>2</v>
      </c>
      <c r="C4" s="95" t="s">
        <v>191</v>
      </c>
      <c r="D4" s="95"/>
      <c r="E4" s="59"/>
      <c r="F4" s="58" t="s">
        <v>5</v>
      </c>
      <c r="G4" s="59" t="s">
        <v>6</v>
      </c>
      <c r="H4" s="59"/>
      <c r="I4" s="59"/>
      <c r="J4" s="59"/>
    </row>
    <row r="5" spans="1:11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1" ht="13" x14ac:dyDescent="0.3">
      <c r="A6" s="58" t="s">
        <v>7</v>
      </c>
      <c r="C6" s="90">
        <v>2441</v>
      </c>
      <c r="D6" s="95"/>
      <c r="E6" s="58" t="s">
        <v>8</v>
      </c>
      <c r="F6" s="59"/>
      <c r="G6" s="59"/>
      <c r="H6" s="55">
        <v>1430</v>
      </c>
      <c r="I6" s="59"/>
      <c r="J6" s="59"/>
    </row>
    <row r="8" spans="1:11" ht="14" x14ac:dyDescent="0.3">
      <c r="A8" s="60" t="s">
        <v>9</v>
      </c>
    </row>
    <row r="9" spans="1:11" ht="13.5" thickBot="1" x14ac:dyDescent="0.35">
      <c r="A9" s="61" t="s">
        <v>10</v>
      </c>
    </row>
    <row r="10" spans="1:11" ht="21.5" thickBot="1" x14ac:dyDescent="0.3">
      <c r="A10" s="62" t="s">
        <v>26</v>
      </c>
      <c r="B10" s="63" t="s">
        <v>13</v>
      </c>
      <c r="C10" s="96" t="s">
        <v>27</v>
      </c>
      <c r="D10" s="96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K10" s="107" t="s">
        <v>86</v>
      </c>
    </row>
    <row r="11" spans="1:11" x14ac:dyDescent="0.25">
      <c r="A11" s="71" t="s">
        <v>192</v>
      </c>
      <c r="B11" s="72"/>
      <c r="C11" s="97">
        <v>818</v>
      </c>
      <c r="D11" s="97">
        <v>0.05</v>
      </c>
      <c r="E11" s="72">
        <f>C11*D11</f>
        <v>40.900000000000006</v>
      </c>
      <c r="F11" s="72">
        <v>1.5</v>
      </c>
      <c r="G11" s="72">
        <f>E11*F11</f>
        <v>61.350000000000009</v>
      </c>
      <c r="H11" s="72">
        <v>0.76</v>
      </c>
      <c r="I11" s="72">
        <v>120</v>
      </c>
      <c r="J11" s="73">
        <f>G11*H11*I11</f>
        <v>5595.1200000000008</v>
      </c>
      <c r="K11" s="93">
        <f>J11/120</f>
        <v>46.626000000000005</v>
      </c>
    </row>
    <row r="12" spans="1:11" x14ac:dyDescent="0.25">
      <c r="A12" s="65"/>
      <c r="B12" s="66"/>
      <c r="C12" s="98"/>
      <c r="D12" s="98"/>
      <c r="E12" s="66">
        <f>C12*D12</f>
        <v>0</v>
      </c>
      <c r="F12" s="66"/>
      <c r="G12" s="66">
        <f>E12*F12</f>
        <v>0</v>
      </c>
      <c r="H12" s="66"/>
      <c r="I12" s="66"/>
      <c r="J12" s="67">
        <f>G12*H12*I12</f>
        <v>0</v>
      </c>
      <c r="K12" s="93">
        <f>J12/120</f>
        <v>0</v>
      </c>
    </row>
    <row r="13" spans="1:11" x14ac:dyDescent="0.25">
      <c r="A13" s="65"/>
      <c r="B13" s="66"/>
      <c r="C13" s="98"/>
      <c r="D13" s="98"/>
      <c r="E13" s="66">
        <f>C13*D13</f>
        <v>0</v>
      </c>
      <c r="F13" s="66"/>
      <c r="G13" s="66">
        <f>E13*F13</f>
        <v>0</v>
      </c>
      <c r="H13" s="66"/>
      <c r="I13" s="66"/>
      <c r="J13" s="67">
        <f>G13*H13*I13</f>
        <v>0</v>
      </c>
      <c r="K13" s="93"/>
    </row>
    <row r="14" spans="1:11" ht="13" thickBot="1" x14ac:dyDescent="0.3">
      <c r="A14" s="68" t="s">
        <v>24</v>
      </c>
      <c r="B14" s="69">
        <f>SUM(B11:B13)</f>
        <v>0</v>
      </c>
      <c r="C14" s="99">
        <f>SUM(C11:C13)</f>
        <v>818</v>
      </c>
      <c r="D14" s="99"/>
      <c r="E14" s="69">
        <f>SUM(E11:E13)</f>
        <v>40.900000000000006</v>
      </c>
      <c r="F14" s="69"/>
      <c r="G14" s="69">
        <f>SUM(G11:G13)</f>
        <v>61.350000000000009</v>
      </c>
      <c r="H14" s="69"/>
      <c r="I14" s="69"/>
      <c r="J14" s="70">
        <f>SUM(J11:J13)</f>
        <v>5595.1200000000008</v>
      </c>
      <c r="K14" s="93">
        <f>SUM(K11:K13)</f>
        <v>46.626000000000005</v>
      </c>
    </row>
    <row r="16" spans="1:11" ht="13.5" thickBot="1" x14ac:dyDescent="0.35">
      <c r="A16" s="61" t="s">
        <v>25</v>
      </c>
    </row>
    <row r="17" spans="1:11" ht="21.5" thickBot="1" x14ac:dyDescent="0.3">
      <c r="A17" s="62" t="s">
        <v>26</v>
      </c>
      <c r="B17" s="63" t="s">
        <v>13</v>
      </c>
      <c r="C17" s="96" t="s">
        <v>27</v>
      </c>
      <c r="D17" s="96" t="s">
        <v>14</v>
      </c>
      <c r="E17" s="63" t="s">
        <v>15</v>
      </c>
      <c r="F17" s="63" t="s">
        <v>16</v>
      </c>
      <c r="G17" s="63" t="s">
        <v>17</v>
      </c>
      <c r="H17" s="63" t="s">
        <v>18</v>
      </c>
      <c r="I17" s="63" t="s">
        <v>19</v>
      </c>
      <c r="J17" s="64" t="s">
        <v>20</v>
      </c>
      <c r="K17" s="107" t="s">
        <v>86</v>
      </c>
    </row>
    <row r="18" spans="1:11" x14ac:dyDescent="0.25">
      <c r="A18" s="71" t="s">
        <v>28</v>
      </c>
      <c r="B18" s="72"/>
      <c r="C18" s="97">
        <v>818</v>
      </c>
      <c r="D18" s="97">
        <v>0.05</v>
      </c>
      <c r="E18" s="72">
        <f>C18*D18</f>
        <v>40.900000000000006</v>
      </c>
      <c r="F18" s="72">
        <v>1.5</v>
      </c>
      <c r="G18" s="72">
        <f>E18*F18</f>
        <v>61.350000000000009</v>
      </c>
      <c r="H18" s="72">
        <v>0.5</v>
      </c>
      <c r="I18" s="72">
        <v>60</v>
      </c>
      <c r="J18" s="73">
        <f>G18*H18*I18</f>
        <v>1840.5000000000002</v>
      </c>
      <c r="K18" s="93">
        <f>J18/120</f>
        <v>15.337500000000002</v>
      </c>
    </row>
    <row r="19" spans="1:11" x14ac:dyDescent="0.25">
      <c r="A19" s="65" t="s">
        <v>22</v>
      </c>
      <c r="B19" s="66"/>
      <c r="C19" s="98"/>
      <c r="D19" s="98"/>
      <c r="E19" s="66">
        <f>C19*D19</f>
        <v>0</v>
      </c>
      <c r="F19" s="66"/>
      <c r="G19" s="66">
        <f>E19*F19</f>
        <v>0</v>
      </c>
      <c r="H19" s="66"/>
      <c r="I19" s="66"/>
      <c r="J19" s="67">
        <f>G19*H19*I19</f>
        <v>0</v>
      </c>
      <c r="K19" s="93">
        <f>J19/120</f>
        <v>0</v>
      </c>
    </row>
    <row r="20" spans="1:11" x14ac:dyDescent="0.25">
      <c r="A20" s="65" t="s">
        <v>23</v>
      </c>
      <c r="B20" s="66"/>
      <c r="C20" s="98"/>
      <c r="D20" s="98"/>
      <c r="E20" s="66">
        <f>C20*D20</f>
        <v>0</v>
      </c>
      <c r="F20" s="66"/>
      <c r="G20" s="66">
        <f>E20*F20</f>
        <v>0</v>
      </c>
      <c r="H20" s="66"/>
      <c r="I20" s="66"/>
      <c r="J20" s="67">
        <f>G20*H20*I20</f>
        <v>0</v>
      </c>
      <c r="K20" s="93">
        <f>J20/120</f>
        <v>0</v>
      </c>
    </row>
    <row r="21" spans="1:11" x14ac:dyDescent="0.25">
      <c r="A21" s="65"/>
      <c r="B21" s="66"/>
      <c r="C21" s="98"/>
      <c r="D21" s="98"/>
      <c r="E21" s="66">
        <f>C21*D21</f>
        <v>0</v>
      </c>
      <c r="F21" s="66"/>
      <c r="G21" s="66">
        <f>E21*F21</f>
        <v>0</v>
      </c>
      <c r="H21" s="66"/>
      <c r="I21" s="66"/>
      <c r="J21" s="67">
        <f>G21*H21*I21</f>
        <v>0</v>
      </c>
      <c r="K21" s="93"/>
    </row>
    <row r="22" spans="1:11" ht="13" thickBot="1" x14ac:dyDescent="0.3">
      <c r="A22" s="68" t="s">
        <v>24</v>
      </c>
      <c r="B22" s="69">
        <f>SUM(B18:B21)</f>
        <v>0</v>
      </c>
      <c r="C22" s="99">
        <f>SUM(C18:C21)</f>
        <v>818</v>
      </c>
      <c r="D22" s="99"/>
      <c r="E22" s="69">
        <f>SUM(E18:E21)</f>
        <v>40.900000000000006</v>
      </c>
      <c r="F22" s="69"/>
      <c r="G22" s="69">
        <f>SUM(G18:G21)</f>
        <v>61.350000000000009</v>
      </c>
      <c r="H22" s="69"/>
      <c r="I22" s="69"/>
      <c r="J22" s="70">
        <f>SUM(J18:J21)</f>
        <v>1840.5000000000002</v>
      </c>
      <c r="K22" s="93">
        <f>SUM(K18:K21)</f>
        <v>15.337500000000002</v>
      </c>
    </row>
    <row r="24" spans="1:11" ht="14.5" thickBot="1" x14ac:dyDescent="0.35">
      <c r="A24" s="60" t="s">
        <v>29</v>
      </c>
    </row>
    <row r="25" spans="1:11" ht="32" thickBot="1" x14ac:dyDescent="0.3">
      <c r="A25" s="62" t="s">
        <v>30</v>
      </c>
      <c r="B25" s="63" t="s">
        <v>20</v>
      </c>
      <c r="C25" s="96" t="s">
        <v>31</v>
      </c>
      <c r="D25" s="96" t="s">
        <v>32</v>
      </c>
      <c r="E25" s="63" t="s">
        <v>33</v>
      </c>
      <c r="F25" s="63" t="s">
        <v>34</v>
      </c>
      <c r="G25" s="63" t="s">
        <v>35</v>
      </c>
      <c r="H25" s="63" t="s">
        <v>36</v>
      </c>
      <c r="I25" s="63" t="s">
        <v>37</v>
      </c>
      <c r="J25" s="64" t="s">
        <v>38</v>
      </c>
    </row>
    <row r="26" spans="1:11" x14ac:dyDescent="0.25">
      <c r="A26" s="71" t="s">
        <v>10</v>
      </c>
      <c r="B26" s="72">
        <f>J14</f>
        <v>5595.1200000000008</v>
      </c>
      <c r="C26" s="97">
        <v>1</v>
      </c>
      <c r="D26" s="97">
        <v>1</v>
      </c>
      <c r="E26" s="72">
        <v>1</v>
      </c>
      <c r="F26" s="72">
        <v>1</v>
      </c>
      <c r="G26" s="72">
        <v>1</v>
      </c>
      <c r="H26" s="72">
        <v>1</v>
      </c>
      <c r="I26" s="72">
        <v>1</v>
      </c>
      <c r="J26" s="73">
        <f>B26*C26*D26*E26*F26*G26*H26*I26</f>
        <v>5595.1200000000008</v>
      </c>
    </row>
    <row r="27" spans="1:11" ht="13" thickBot="1" x14ac:dyDescent="0.3">
      <c r="A27" s="68" t="s">
        <v>25</v>
      </c>
      <c r="B27" s="69">
        <f>J22</f>
        <v>1840.5000000000002</v>
      </c>
      <c r="C27" s="99">
        <v>1</v>
      </c>
      <c r="D27" s="99">
        <v>1</v>
      </c>
      <c r="E27" s="69">
        <v>1</v>
      </c>
      <c r="F27" s="69">
        <v>1</v>
      </c>
      <c r="G27" s="69">
        <v>1</v>
      </c>
      <c r="H27" s="69">
        <v>1</v>
      </c>
      <c r="I27" s="69">
        <v>1</v>
      </c>
      <c r="J27" s="70">
        <f>B27*C27*D27*E27*F27*G27*H27*I27</f>
        <v>1840.5000000000002</v>
      </c>
    </row>
    <row r="28" spans="1:11" ht="13" thickBot="1" x14ac:dyDescent="0.3">
      <c r="A28" s="74" t="s">
        <v>39</v>
      </c>
      <c r="B28" s="75"/>
      <c r="C28" s="100"/>
      <c r="D28" s="100"/>
      <c r="E28" s="75"/>
      <c r="F28" s="75"/>
      <c r="G28" s="75"/>
      <c r="H28" s="75"/>
      <c r="I28" s="75"/>
      <c r="J28" s="76">
        <f>SUM(J26:J27)</f>
        <v>7435.6200000000008</v>
      </c>
    </row>
    <row r="31" spans="1:11" ht="15.5" x14ac:dyDescent="0.35">
      <c r="E31" s="57" t="s">
        <v>40</v>
      </c>
      <c r="F31" s="61"/>
    </row>
    <row r="33" spans="1:16" ht="13" x14ac:dyDescent="0.3">
      <c r="A33" s="61" t="s">
        <v>41</v>
      </c>
      <c r="C33" s="95" t="s">
        <v>191</v>
      </c>
      <c r="G33" s="61" t="s">
        <v>42</v>
      </c>
      <c r="H33" s="56" t="s">
        <v>6</v>
      </c>
    </row>
    <row r="36" spans="1:16" ht="42" x14ac:dyDescent="0.25">
      <c r="A36" s="77" t="s">
        <v>43</v>
      </c>
      <c r="B36" s="77" t="s">
        <v>38</v>
      </c>
      <c r="C36" s="89" t="s">
        <v>44</v>
      </c>
      <c r="D36" s="89" t="s">
        <v>45</v>
      </c>
      <c r="E36" s="77" t="s">
        <v>101</v>
      </c>
      <c r="F36" s="77" t="s">
        <v>122</v>
      </c>
      <c r="G36" s="78" t="s">
        <v>48</v>
      </c>
      <c r="H36" s="77" t="s">
        <v>49</v>
      </c>
      <c r="I36" s="77" t="s">
        <v>50</v>
      </c>
      <c r="J36" s="77" t="s">
        <v>46</v>
      </c>
      <c r="K36" s="89" t="s">
        <v>51</v>
      </c>
      <c r="L36" s="77" t="s">
        <v>212</v>
      </c>
      <c r="M36" s="77" t="s">
        <v>210</v>
      </c>
      <c r="N36" s="77" t="s">
        <v>52</v>
      </c>
      <c r="O36" s="46"/>
      <c r="P36" s="46"/>
    </row>
    <row r="37" spans="1:16" x14ac:dyDescent="0.25">
      <c r="A37" s="55" t="s">
        <v>10</v>
      </c>
      <c r="B37" s="55">
        <f>J26</f>
        <v>5595.1200000000008</v>
      </c>
      <c r="C37" s="90">
        <v>0.85</v>
      </c>
      <c r="D37" s="90">
        <v>0.15</v>
      </c>
      <c r="E37" s="55">
        <f>C37*B37</f>
        <v>4755.8520000000008</v>
      </c>
      <c r="F37" s="55">
        <f>D37*B37</f>
        <v>839.26800000000014</v>
      </c>
      <c r="G37" s="55">
        <v>3085</v>
      </c>
      <c r="H37" s="55">
        <v>452</v>
      </c>
      <c r="I37" s="55">
        <f>F37-H37-L37</f>
        <v>303.34120000000013</v>
      </c>
      <c r="J37" s="55">
        <f>E37-G37</f>
        <v>1670.8520000000008</v>
      </c>
      <c r="K37" s="90">
        <v>0.1</v>
      </c>
      <c r="L37" s="55">
        <f>K37*F37</f>
        <v>83.926800000000014</v>
      </c>
      <c r="M37" s="55" t="s">
        <v>3</v>
      </c>
      <c r="N37" s="55" t="e">
        <f>L37-M37</f>
        <v>#VALUE!</v>
      </c>
    </row>
    <row r="38" spans="1:16" x14ac:dyDescent="0.25">
      <c r="A38" s="55" t="s">
        <v>25</v>
      </c>
      <c r="B38" s="55">
        <f>J27</f>
        <v>1840.5000000000002</v>
      </c>
      <c r="C38" s="90">
        <v>0.85</v>
      </c>
      <c r="D38" s="90">
        <v>0.15</v>
      </c>
      <c r="E38" s="55">
        <f>C38*B38</f>
        <v>1564.4250000000002</v>
      </c>
      <c r="F38" s="55">
        <f>D38*B38</f>
        <v>276.07500000000005</v>
      </c>
      <c r="G38" s="55">
        <v>782</v>
      </c>
      <c r="H38" s="55">
        <v>0</v>
      </c>
      <c r="I38" s="55">
        <f>F38-H38-L38</f>
        <v>248.46750000000003</v>
      </c>
      <c r="J38" s="55">
        <f>E38-G38</f>
        <v>782.42500000000018</v>
      </c>
      <c r="K38" s="90">
        <v>0.1</v>
      </c>
      <c r="L38" s="55">
        <f>K38*F38</f>
        <v>27.607500000000005</v>
      </c>
      <c r="M38" s="55" t="s">
        <v>3</v>
      </c>
      <c r="N38" s="55" t="e">
        <f>L38-M38</f>
        <v>#VALUE!</v>
      </c>
    </row>
    <row r="39" spans="1:16" x14ac:dyDescent="0.25">
      <c r="A39" s="55"/>
      <c r="B39" s="55"/>
      <c r="C39" s="90"/>
      <c r="D39" s="90"/>
      <c r="E39" s="55">
        <f>C39*B39</f>
        <v>0</v>
      </c>
      <c r="F39" s="55">
        <f>D39*B39</f>
        <v>0</v>
      </c>
      <c r="G39" s="55"/>
      <c r="H39" s="55"/>
      <c r="I39" s="55">
        <f>F39-H39</f>
        <v>0</v>
      </c>
      <c r="J39" s="55">
        <f>E39-G39</f>
        <v>0</v>
      </c>
      <c r="K39" s="90"/>
      <c r="L39" s="55">
        <f>K39*I39</f>
        <v>0</v>
      </c>
      <c r="M39" s="55" t="s">
        <v>3</v>
      </c>
      <c r="N39" s="55"/>
    </row>
    <row r="42" spans="1:16" ht="13" x14ac:dyDescent="0.3">
      <c r="A42" s="61" t="s">
        <v>55</v>
      </c>
      <c r="B42" s="79" t="s">
        <v>3</v>
      </c>
      <c r="C42" s="101" t="s">
        <v>3</v>
      </c>
      <c r="D42" s="87" t="s">
        <v>56</v>
      </c>
      <c r="E42" s="56" t="s">
        <v>3</v>
      </c>
    </row>
    <row r="43" spans="1:16" ht="21" x14ac:dyDescent="0.25">
      <c r="A43" s="80" t="s">
        <v>30</v>
      </c>
      <c r="B43" s="80" t="s">
        <v>57</v>
      </c>
      <c r="C43" s="91" t="s">
        <v>58</v>
      </c>
      <c r="D43" s="91" t="s">
        <v>59</v>
      </c>
      <c r="E43" s="80" t="s">
        <v>60</v>
      </c>
      <c r="F43" s="80" t="s">
        <v>61</v>
      </c>
      <c r="G43" s="80" t="s">
        <v>62</v>
      </c>
      <c r="H43" s="80" t="s">
        <v>63</v>
      </c>
      <c r="I43" s="80" t="s">
        <v>64</v>
      </c>
      <c r="J43" s="80" t="s">
        <v>65</v>
      </c>
      <c r="K43" s="91" t="s">
        <v>66</v>
      </c>
      <c r="L43" s="80" t="s">
        <v>67</v>
      </c>
      <c r="M43" s="80" t="s">
        <v>68</v>
      </c>
      <c r="N43" s="80" t="s">
        <v>69</v>
      </c>
      <c r="O43" s="49" t="s">
        <v>70</v>
      </c>
      <c r="P43" s="49" t="s">
        <v>71</v>
      </c>
    </row>
    <row r="44" spans="1:16" x14ac:dyDescent="0.25">
      <c r="A44" s="81" t="s">
        <v>10</v>
      </c>
      <c r="B44" s="81"/>
      <c r="C44" s="92"/>
      <c r="D44" s="92"/>
      <c r="E44" s="81"/>
      <c r="F44" s="81"/>
      <c r="G44" s="81"/>
      <c r="H44" s="81"/>
      <c r="I44" s="81"/>
      <c r="J44" s="81"/>
      <c r="K44" s="92"/>
      <c r="L44" s="81"/>
      <c r="M44" s="81"/>
      <c r="N44" s="81"/>
      <c r="O44" s="50"/>
      <c r="P44" s="4"/>
    </row>
    <row r="45" spans="1:16" x14ac:dyDescent="0.25">
      <c r="A45" s="81" t="s">
        <v>72</v>
      </c>
      <c r="B45" s="81"/>
      <c r="C45" s="92"/>
      <c r="D45" s="92"/>
      <c r="E45" s="81"/>
      <c r="F45" s="81"/>
      <c r="G45" s="81" t="s">
        <v>156</v>
      </c>
      <c r="H45" s="81"/>
      <c r="I45" s="81"/>
      <c r="J45" s="81"/>
      <c r="K45" s="92"/>
      <c r="L45" s="81"/>
      <c r="M45" s="81"/>
      <c r="N45" s="81"/>
      <c r="O45" s="50"/>
      <c r="P45" s="4"/>
    </row>
    <row r="46" spans="1:16" x14ac:dyDescent="0.25">
      <c r="A46" s="81" t="s">
        <v>73</v>
      </c>
      <c r="B46" s="81"/>
      <c r="C46" s="92"/>
      <c r="D46" s="92"/>
      <c r="E46" s="81"/>
      <c r="F46" s="81"/>
      <c r="G46" s="81"/>
      <c r="H46" s="81"/>
      <c r="I46" s="81"/>
      <c r="J46" s="81"/>
      <c r="K46" s="92"/>
      <c r="L46" s="81"/>
      <c r="M46" s="81"/>
      <c r="N46" s="81"/>
      <c r="O46" s="50"/>
      <c r="P46" s="4"/>
    </row>
    <row r="49" spans="1:12" x14ac:dyDescent="0.25">
      <c r="A49" s="82" t="s">
        <v>74</v>
      </c>
      <c r="B49" s="82"/>
      <c r="C49" s="93"/>
      <c r="D49" s="93"/>
      <c r="E49" s="82"/>
      <c r="F49" s="82"/>
      <c r="G49" s="82"/>
      <c r="H49" s="82"/>
      <c r="I49" s="82"/>
      <c r="J49" s="82"/>
      <c r="K49" s="93"/>
      <c r="L49" s="82"/>
    </row>
    <row r="50" spans="1:12" x14ac:dyDescent="0.25">
      <c r="A50" s="82" t="s">
        <v>75</v>
      </c>
      <c r="B50" s="82"/>
      <c r="C50" s="93"/>
      <c r="D50" s="93"/>
      <c r="E50" s="82"/>
      <c r="F50" s="82"/>
      <c r="G50" s="82"/>
      <c r="H50" s="82"/>
      <c r="I50" s="82"/>
      <c r="J50" s="82"/>
      <c r="K50" s="93"/>
      <c r="L50" s="82"/>
    </row>
    <row r="51" spans="1:12" x14ac:dyDescent="0.25">
      <c r="A51" s="82" t="s">
        <v>76</v>
      </c>
      <c r="B51" s="82"/>
      <c r="C51" s="93"/>
      <c r="D51" s="93"/>
      <c r="E51" s="82"/>
      <c r="F51" s="82"/>
      <c r="G51" s="82"/>
      <c r="H51" s="82"/>
      <c r="I51" s="82"/>
      <c r="J51" s="82"/>
      <c r="K51" s="93"/>
      <c r="L51" s="82"/>
    </row>
    <row r="52" spans="1:12" x14ac:dyDescent="0.25">
      <c r="A52" s="82" t="s">
        <v>77</v>
      </c>
      <c r="B52" s="82"/>
      <c r="C52" s="93"/>
      <c r="D52" s="93"/>
      <c r="E52" s="82"/>
      <c r="F52" s="82"/>
      <c r="G52" s="82"/>
      <c r="H52" s="82"/>
      <c r="I52" s="82"/>
      <c r="J52" s="82"/>
      <c r="K52" s="93"/>
      <c r="L52" s="82"/>
    </row>
    <row r="53" spans="1:12" x14ac:dyDescent="0.25">
      <c r="A53" s="82" t="s">
        <v>78</v>
      </c>
      <c r="B53" s="82"/>
      <c r="C53" s="93"/>
      <c r="D53" s="93"/>
      <c r="E53" s="82"/>
      <c r="F53" s="82"/>
      <c r="G53" s="82"/>
      <c r="H53" s="82"/>
      <c r="I53" s="82"/>
      <c r="J53" s="82"/>
      <c r="K53" s="93"/>
      <c r="L53" s="82"/>
    </row>
    <row r="54" spans="1:12" x14ac:dyDescent="0.25">
      <c r="A54" s="82" t="s">
        <v>79</v>
      </c>
      <c r="B54" s="82"/>
      <c r="C54" s="93"/>
      <c r="D54" s="93"/>
      <c r="E54" s="82"/>
      <c r="F54" s="82"/>
      <c r="G54" s="82"/>
      <c r="H54" s="82"/>
      <c r="I54" s="82"/>
      <c r="J54" s="82"/>
      <c r="K54" s="93"/>
      <c r="L54" s="82"/>
    </row>
    <row r="55" spans="1:12" x14ac:dyDescent="0.25">
      <c r="A55" s="82" t="s">
        <v>80</v>
      </c>
      <c r="B55" s="82"/>
      <c r="C55" s="93"/>
      <c r="D55" s="93"/>
      <c r="E55" s="82"/>
      <c r="F55" s="82"/>
      <c r="G55" s="82"/>
      <c r="H55" s="82"/>
      <c r="I55" s="82"/>
      <c r="J55" s="82"/>
      <c r="K55" s="93"/>
      <c r="L55" s="82"/>
    </row>
    <row r="56" spans="1:12" x14ac:dyDescent="0.25">
      <c r="A56" s="82" t="s">
        <v>81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2" x14ac:dyDescent="0.25">
      <c r="A57" s="82" t="s">
        <v>82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2" x14ac:dyDescent="0.25">
      <c r="A58" s="82" t="s">
        <v>83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2" x14ac:dyDescent="0.25">
      <c r="A59" s="82" t="s">
        <v>84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>&amp;C&amp;A&amp;R&amp;D  &amp;T</oddHeader>
    <oddFooter>Page &amp;P</oddFooter>
  </headerFooter>
  <rowBreaks count="1" manualBreakCount="1">
    <brk id="37" max="65535" man="1"/>
  </row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P61"/>
  <sheetViews>
    <sheetView topLeftCell="A29" zoomScale="75" workbookViewId="0">
      <selection activeCell="H41" sqref="H41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5" width="8.81640625" style="56" customWidth="1"/>
  </cols>
  <sheetData>
    <row r="1" spans="1:11" ht="15.5" x14ac:dyDescent="0.35">
      <c r="D1" s="94" t="s">
        <v>0</v>
      </c>
      <c r="E1" s="57"/>
    </row>
    <row r="2" spans="1:11" ht="15.5" x14ac:dyDescent="0.35">
      <c r="D2" s="94" t="s">
        <v>1</v>
      </c>
      <c r="E2" s="57"/>
    </row>
    <row r="4" spans="1:11" ht="13" x14ac:dyDescent="0.3">
      <c r="A4" s="58" t="s">
        <v>2</v>
      </c>
      <c r="C4" s="95" t="s">
        <v>193</v>
      </c>
      <c r="D4" s="95"/>
      <c r="E4" s="59"/>
      <c r="F4" s="58" t="s">
        <v>5</v>
      </c>
      <c r="G4" s="59" t="s">
        <v>6</v>
      </c>
      <c r="H4" s="59"/>
      <c r="I4" s="59"/>
      <c r="J4" s="59"/>
    </row>
    <row r="5" spans="1:11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1" ht="13" x14ac:dyDescent="0.3">
      <c r="A6" s="58" t="s">
        <v>7</v>
      </c>
      <c r="C6" s="90">
        <v>8921</v>
      </c>
      <c r="D6" s="95"/>
      <c r="E6" s="58" t="s">
        <v>8</v>
      </c>
      <c r="F6" s="59"/>
      <c r="G6" s="59"/>
      <c r="H6" s="55">
        <v>2215</v>
      </c>
      <c r="I6" s="59"/>
      <c r="J6" s="59"/>
    </row>
    <row r="8" spans="1:11" ht="14" x14ac:dyDescent="0.3">
      <c r="A8" s="60" t="s">
        <v>9</v>
      </c>
    </row>
    <row r="9" spans="1:11" ht="13.5" thickBot="1" x14ac:dyDescent="0.35">
      <c r="A9" s="61" t="s">
        <v>10</v>
      </c>
    </row>
    <row r="10" spans="1:11" ht="21.5" thickBot="1" x14ac:dyDescent="0.3">
      <c r="A10" s="62" t="s">
        <v>26</v>
      </c>
      <c r="B10" s="63" t="s">
        <v>13</v>
      </c>
      <c r="C10" s="96" t="s">
        <v>27</v>
      </c>
      <c r="D10" s="96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K10" s="107" t="s">
        <v>86</v>
      </c>
    </row>
    <row r="11" spans="1:11" x14ac:dyDescent="0.25">
      <c r="A11" s="71" t="s">
        <v>28</v>
      </c>
      <c r="B11" s="72"/>
      <c r="C11" s="97">
        <v>1368</v>
      </c>
      <c r="D11" s="97">
        <v>2E-3</v>
      </c>
      <c r="E11" s="72">
        <f>C11*D11</f>
        <v>2.7360000000000002</v>
      </c>
      <c r="F11" s="72">
        <v>1</v>
      </c>
      <c r="G11" s="72">
        <f>E11*F11</f>
        <v>2.7360000000000002</v>
      </c>
      <c r="H11" s="72">
        <v>0.76</v>
      </c>
      <c r="I11" s="72">
        <v>120</v>
      </c>
      <c r="J11" s="73">
        <f>G11*H11*I11</f>
        <v>249.52320000000003</v>
      </c>
      <c r="K11" s="93">
        <f>J11/120</f>
        <v>2.0793600000000003</v>
      </c>
    </row>
    <row r="12" spans="1:11" x14ac:dyDescent="0.25">
      <c r="A12" s="65" t="s">
        <v>22</v>
      </c>
      <c r="B12" s="66"/>
      <c r="C12" s="98">
        <v>847</v>
      </c>
      <c r="D12" s="98">
        <v>2.5000000000000001E-2</v>
      </c>
      <c r="E12" s="66">
        <f>C12*D12</f>
        <v>21.175000000000001</v>
      </c>
      <c r="F12" s="66">
        <v>1.25</v>
      </c>
      <c r="G12" s="66">
        <f>E12*F12</f>
        <v>26.46875</v>
      </c>
      <c r="H12" s="66">
        <v>0.76</v>
      </c>
      <c r="I12" s="66">
        <v>120</v>
      </c>
      <c r="J12" s="67">
        <f>G12*H12*I12</f>
        <v>2413.9500000000003</v>
      </c>
      <c r="K12" s="93">
        <f>J12/120</f>
        <v>20.116250000000001</v>
      </c>
    </row>
    <row r="13" spans="1:11" x14ac:dyDescent="0.25">
      <c r="A13" s="65" t="s">
        <v>23</v>
      </c>
      <c r="B13" s="66"/>
      <c r="C13" s="98"/>
      <c r="D13" s="98"/>
      <c r="E13" s="66">
        <f>C13*D13</f>
        <v>0</v>
      </c>
      <c r="F13" s="66"/>
      <c r="G13" s="66">
        <f>E13*F13</f>
        <v>0</v>
      </c>
      <c r="H13" s="66"/>
      <c r="I13" s="66"/>
      <c r="J13" s="67">
        <f>G13*H13*I13</f>
        <v>0</v>
      </c>
      <c r="K13" s="93">
        <f>J13/120</f>
        <v>0</v>
      </c>
    </row>
    <row r="14" spans="1:11" x14ac:dyDescent="0.25">
      <c r="A14" s="65"/>
      <c r="B14" s="66"/>
      <c r="C14" s="98"/>
      <c r="D14" s="98"/>
      <c r="E14" s="66">
        <f>C14*D14</f>
        <v>0</v>
      </c>
      <c r="F14" s="66"/>
      <c r="G14" s="66">
        <f>E14*F14</f>
        <v>0</v>
      </c>
      <c r="H14" s="66"/>
      <c r="I14" s="66"/>
      <c r="J14" s="67">
        <f>G14*H14*I14</f>
        <v>0</v>
      </c>
      <c r="K14" s="93"/>
    </row>
    <row r="15" spans="1:11" ht="13" thickBot="1" x14ac:dyDescent="0.3">
      <c r="A15" s="68" t="s">
        <v>24</v>
      </c>
      <c r="B15" s="69">
        <f>SUM(B11:B14)</f>
        <v>0</v>
      </c>
      <c r="C15" s="99">
        <f>SUM(C11:C14)</f>
        <v>2215</v>
      </c>
      <c r="D15" s="99"/>
      <c r="E15" s="69">
        <f>SUM(E11:E14)</f>
        <v>23.911000000000001</v>
      </c>
      <c r="F15" s="69"/>
      <c r="G15" s="69">
        <f>SUM(G11:G14)</f>
        <v>29.204750000000001</v>
      </c>
      <c r="H15" s="69"/>
      <c r="I15" s="69"/>
      <c r="J15" s="70">
        <f>SUM(J11:J14)</f>
        <v>2663.4732000000004</v>
      </c>
      <c r="K15" s="93">
        <f>SUM(K11:K14)</f>
        <v>22.195610000000002</v>
      </c>
    </row>
    <row r="17" spans="1:11" ht="13.5" thickBot="1" x14ac:dyDescent="0.35">
      <c r="A17" s="61" t="s">
        <v>25</v>
      </c>
    </row>
    <row r="18" spans="1:11" ht="21.5" thickBot="1" x14ac:dyDescent="0.3">
      <c r="A18" s="62" t="s">
        <v>26</v>
      </c>
      <c r="B18" s="63" t="s">
        <v>13</v>
      </c>
      <c r="C18" s="96" t="s">
        <v>27</v>
      </c>
      <c r="D18" s="96" t="s">
        <v>14</v>
      </c>
      <c r="E18" s="63" t="s">
        <v>15</v>
      </c>
      <c r="F18" s="63" t="s">
        <v>16</v>
      </c>
      <c r="G18" s="63" t="s">
        <v>17</v>
      </c>
      <c r="H18" s="63" t="s">
        <v>18</v>
      </c>
      <c r="I18" s="63" t="s">
        <v>19</v>
      </c>
      <c r="J18" s="64" t="s">
        <v>20</v>
      </c>
      <c r="K18" s="107" t="s">
        <v>86</v>
      </c>
    </row>
    <row r="19" spans="1:11" x14ac:dyDescent="0.25">
      <c r="A19" s="71" t="s">
        <v>28</v>
      </c>
      <c r="B19" s="72"/>
      <c r="C19" s="97">
        <v>1368</v>
      </c>
      <c r="D19" s="97">
        <v>2E-3</v>
      </c>
      <c r="E19" s="72">
        <f>C19*D19</f>
        <v>2.7360000000000002</v>
      </c>
      <c r="F19" s="72">
        <v>1</v>
      </c>
      <c r="G19" s="72">
        <f>E19*F19</f>
        <v>2.7360000000000002</v>
      </c>
      <c r="H19" s="72">
        <v>0.5</v>
      </c>
      <c r="I19" s="72">
        <v>40</v>
      </c>
      <c r="J19" s="73">
        <f>G19*H19*I19</f>
        <v>54.720000000000006</v>
      </c>
      <c r="K19" s="93">
        <f>J19/120</f>
        <v>0.45600000000000007</v>
      </c>
    </row>
    <row r="20" spans="1:11" x14ac:dyDescent="0.25">
      <c r="A20" s="65" t="s">
        <v>22</v>
      </c>
      <c r="B20" s="66"/>
      <c r="C20" s="98">
        <v>847</v>
      </c>
      <c r="D20" s="98">
        <v>2.5000000000000001E-2</v>
      </c>
      <c r="E20" s="66">
        <f>C20*D20</f>
        <v>21.175000000000001</v>
      </c>
      <c r="F20" s="66">
        <v>1</v>
      </c>
      <c r="G20" s="66">
        <f>E20*F20</f>
        <v>21.175000000000001</v>
      </c>
      <c r="H20" s="66">
        <v>0.5</v>
      </c>
      <c r="I20" s="66">
        <v>40</v>
      </c>
      <c r="J20" s="67">
        <f>G20*H20*I20</f>
        <v>423.5</v>
      </c>
      <c r="K20" s="93">
        <f>J20/120</f>
        <v>3.5291666666666668</v>
      </c>
    </row>
    <row r="21" spans="1:11" x14ac:dyDescent="0.25">
      <c r="A21" s="65" t="s">
        <v>23</v>
      </c>
      <c r="B21" s="66"/>
      <c r="C21" s="98"/>
      <c r="D21" s="98"/>
      <c r="E21" s="66">
        <f>C21*D21</f>
        <v>0</v>
      </c>
      <c r="F21" s="66"/>
      <c r="G21" s="66">
        <f>E21*F21</f>
        <v>0</v>
      </c>
      <c r="H21" s="66"/>
      <c r="I21" s="66"/>
      <c r="J21" s="67">
        <f>G21*H21*I21</f>
        <v>0</v>
      </c>
      <c r="K21" s="93">
        <f>J21/120</f>
        <v>0</v>
      </c>
    </row>
    <row r="22" spans="1:11" x14ac:dyDescent="0.25">
      <c r="A22" s="65"/>
      <c r="B22" s="66"/>
      <c r="C22" s="98"/>
      <c r="D22" s="98"/>
      <c r="E22" s="66">
        <f>C22*D22</f>
        <v>0</v>
      </c>
      <c r="F22" s="66"/>
      <c r="G22" s="66">
        <f>E22*F22</f>
        <v>0</v>
      </c>
      <c r="H22" s="66"/>
      <c r="I22" s="66"/>
      <c r="J22" s="67">
        <f>G22*H22*I22</f>
        <v>0</v>
      </c>
      <c r="K22" s="93"/>
    </row>
    <row r="23" spans="1:11" ht="13" thickBot="1" x14ac:dyDescent="0.3">
      <c r="A23" s="68" t="s">
        <v>24</v>
      </c>
      <c r="B23" s="69">
        <f>SUM(B19:B22)</f>
        <v>0</v>
      </c>
      <c r="C23" s="99">
        <f>SUM(C19:C22)</f>
        <v>2215</v>
      </c>
      <c r="D23" s="99"/>
      <c r="E23" s="69">
        <f>SUM(E19:E22)</f>
        <v>23.911000000000001</v>
      </c>
      <c r="F23" s="69"/>
      <c r="G23" s="69">
        <f>SUM(G19:G22)</f>
        <v>23.911000000000001</v>
      </c>
      <c r="H23" s="69"/>
      <c r="I23" s="69"/>
      <c r="J23" s="70">
        <f>SUM(J19:J22)</f>
        <v>478.22</v>
      </c>
      <c r="K23" s="93">
        <f>SUM(K19:K22)</f>
        <v>3.9851666666666667</v>
      </c>
    </row>
    <row r="25" spans="1:11" ht="14.5" thickBot="1" x14ac:dyDescent="0.35">
      <c r="A25" s="60" t="s">
        <v>29</v>
      </c>
    </row>
    <row r="26" spans="1:11" ht="32" thickBot="1" x14ac:dyDescent="0.3">
      <c r="A26" s="62" t="s">
        <v>30</v>
      </c>
      <c r="B26" s="63" t="s">
        <v>20</v>
      </c>
      <c r="C26" s="96" t="s">
        <v>31</v>
      </c>
      <c r="D26" s="96" t="s">
        <v>32</v>
      </c>
      <c r="E26" s="63" t="s">
        <v>33</v>
      </c>
      <c r="F26" s="63" t="s">
        <v>34</v>
      </c>
      <c r="G26" s="63" t="s">
        <v>35</v>
      </c>
      <c r="H26" s="63" t="s">
        <v>36</v>
      </c>
      <c r="I26" s="63" t="s">
        <v>37</v>
      </c>
      <c r="J26" s="64" t="s">
        <v>38</v>
      </c>
    </row>
    <row r="27" spans="1:11" x14ac:dyDescent="0.25">
      <c r="A27" s="71" t="s">
        <v>10</v>
      </c>
      <c r="B27" s="72">
        <f>J15</f>
        <v>2663.4732000000004</v>
      </c>
      <c r="C27" s="97">
        <v>1</v>
      </c>
      <c r="D27" s="97">
        <v>1</v>
      </c>
      <c r="E27" s="72">
        <v>1</v>
      </c>
      <c r="F27" s="72">
        <v>1</v>
      </c>
      <c r="G27" s="72">
        <v>1</v>
      </c>
      <c r="H27" s="72">
        <v>1</v>
      </c>
      <c r="I27" s="72">
        <v>1</v>
      </c>
      <c r="J27" s="73">
        <f>B27*C27*D27*E27*F27*G27*H27*I27</f>
        <v>2663.4732000000004</v>
      </c>
    </row>
    <row r="28" spans="1:11" ht="13" thickBot="1" x14ac:dyDescent="0.3">
      <c r="A28" s="68" t="s">
        <v>25</v>
      </c>
      <c r="B28" s="69">
        <f>J23</f>
        <v>478.22</v>
      </c>
      <c r="C28" s="99">
        <v>1</v>
      </c>
      <c r="D28" s="99">
        <v>1</v>
      </c>
      <c r="E28" s="69">
        <v>1</v>
      </c>
      <c r="F28" s="69">
        <v>1</v>
      </c>
      <c r="G28" s="69">
        <v>1</v>
      </c>
      <c r="H28" s="69">
        <v>1</v>
      </c>
      <c r="I28" s="69">
        <v>1</v>
      </c>
      <c r="J28" s="70">
        <f>B28*C28*D28*E28*F28*G28*H28*I28</f>
        <v>478.22</v>
      </c>
    </row>
    <row r="29" spans="1:11" ht="13" thickBot="1" x14ac:dyDescent="0.3">
      <c r="A29" s="74" t="s">
        <v>39</v>
      </c>
      <c r="B29" s="75"/>
      <c r="C29" s="100"/>
      <c r="D29" s="100"/>
      <c r="E29" s="75"/>
      <c r="F29" s="75"/>
      <c r="G29" s="75"/>
      <c r="H29" s="75"/>
      <c r="I29" s="75"/>
      <c r="J29" s="76">
        <f>SUM(J27:J28)</f>
        <v>3141.6932000000006</v>
      </c>
    </row>
    <row r="33" spans="1:16" ht="15.5" x14ac:dyDescent="0.35">
      <c r="E33" s="57" t="s">
        <v>40</v>
      </c>
      <c r="F33" s="61"/>
    </row>
    <row r="34" spans="1:16" x14ac:dyDescent="0.25">
      <c r="C34" s="95"/>
    </row>
    <row r="35" spans="1:16" ht="13" x14ac:dyDescent="0.3">
      <c r="A35" s="61" t="s">
        <v>41</v>
      </c>
      <c r="C35" s="95" t="str">
        <f>C4</f>
        <v>Rock Creek</v>
      </c>
      <c r="G35" s="61" t="s">
        <v>42</v>
      </c>
      <c r="H35" s="56" t="str">
        <f>G4</f>
        <v>Columbine</v>
      </c>
    </row>
    <row r="38" spans="1:16" ht="42" x14ac:dyDescent="0.25">
      <c r="A38" s="77" t="s">
        <v>43</v>
      </c>
      <c r="B38" s="77" t="s">
        <v>38</v>
      </c>
      <c r="C38" s="89" t="s">
        <v>44</v>
      </c>
      <c r="D38" s="89" t="s">
        <v>45</v>
      </c>
      <c r="E38" s="77" t="s">
        <v>101</v>
      </c>
      <c r="F38" s="77" t="s">
        <v>122</v>
      </c>
      <c r="G38" s="78" t="s">
        <v>48</v>
      </c>
      <c r="H38" s="77" t="s">
        <v>49</v>
      </c>
      <c r="I38" s="77" t="s">
        <v>50</v>
      </c>
      <c r="J38" s="77" t="s">
        <v>46</v>
      </c>
      <c r="K38" s="89" t="s">
        <v>51</v>
      </c>
      <c r="L38" s="77" t="s">
        <v>212</v>
      </c>
      <c r="M38" s="77" t="s">
        <v>210</v>
      </c>
      <c r="N38" s="77" t="s">
        <v>52</v>
      </c>
      <c r="O38" s="106"/>
      <c r="P38" s="46"/>
    </row>
    <row r="39" spans="1:16" x14ac:dyDescent="0.25">
      <c r="A39" s="55" t="s">
        <v>10</v>
      </c>
      <c r="B39" s="55">
        <f>J27</f>
        <v>2663.4732000000004</v>
      </c>
      <c r="C39" s="90">
        <v>0.85</v>
      </c>
      <c r="D39" s="90">
        <v>0.15</v>
      </c>
      <c r="E39" s="55">
        <f>C39*B39</f>
        <v>2263.9522200000001</v>
      </c>
      <c r="F39" s="55">
        <f>D39*B39</f>
        <v>399.52098000000007</v>
      </c>
      <c r="G39" s="55">
        <v>1451</v>
      </c>
      <c r="H39" s="55">
        <v>240</v>
      </c>
      <c r="I39" s="55">
        <f>F39-H39-L39</f>
        <v>119.56888200000006</v>
      </c>
      <c r="J39" s="55">
        <f>E39-G39</f>
        <v>812.95222000000012</v>
      </c>
      <c r="K39" s="90">
        <v>0.1</v>
      </c>
      <c r="L39" s="55">
        <f>K39*F39</f>
        <v>39.952098000000007</v>
      </c>
      <c r="M39" s="55" t="s">
        <v>3</v>
      </c>
      <c r="N39" s="55" t="e">
        <f>L39-M39</f>
        <v>#VALUE!</v>
      </c>
    </row>
    <row r="40" spans="1:16" x14ac:dyDescent="0.25">
      <c r="A40" s="55" t="s">
        <v>25</v>
      </c>
      <c r="B40" s="55">
        <f>J28</f>
        <v>478.22</v>
      </c>
      <c r="C40" s="90">
        <v>0.85</v>
      </c>
      <c r="D40" s="90">
        <v>0.15</v>
      </c>
      <c r="E40" s="55">
        <f>C40*B40</f>
        <v>406.48700000000002</v>
      </c>
      <c r="F40" s="55">
        <f>D40*B40</f>
        <v>71.733000000000004</v>
      </c>
      <c r="G40" s="55">
        <v>586</v>
      </c>
      <c r="H40" s="55">
        <v>0</v>
      </c>
      <c r="I40" s="55">
        <f>F40-H40-L40</f>
        <v>71.733000000000004</v>
      </c>
      <c r="J40" s="55">
        <f>E40-G40</f>
        <v>-179.51299999999998</v>
      </c>
      <c r="K40" s="90">
        <v>0</v>
      </c>
      <c r="L40" s="55">
        <f>K40*F40</f>
        <v>0</v>
      </c>
      <c r="M40" s="55" t="s">
        <v>3</v>
      </c>
      <c r="N40" s="55" t="e">
        <f>L40-M40</f>
        <v>#VALUE!</v>
      </c>
    </row>
    <row r="41" spans="1:16" x14ac:dyDescent="0.25">
      <c r="A41" s="55"/>
      <c r="B41" s="55"/>
      <c r="C41" s="90"/>
      <c r="D41" s="90"/>
      <c r="E41" s="55">
        <f>C41*B41</f>
        <v>0</v>
      </c>
      <c r="F41" s="55">
        <f>D41*B41</f>
        <v>0</v>
      </c>
      <c r="G41" s="55"/>
      <c r="H41" s="55"/>
      <c r="I41" s="55">
        <f>F41-H41</f>
        <v>0</v>
      </c>
      <c r="J41" s="55">
        <f>E41-G41</f>
        <v>0</v>
      </c>
      <c r="K41" s="90"/>
      <c r="L41" s="55">
        <f>K41*I41</f>
        <v>0</v>
      </c>
      <c r="M41" s="55" t="s">
        <v>3</v>
      </c>
      <c r="N41" s="55"/>
    </row>
    <row r="44" spans="1:16" ht="13" x14ac:dyDescent="0.3">
      <c r="A44" s="61" t="s">
        <v>55</v>
      </c>
      <c r="B44" s="79" t="s">
        <v>3</v>
      </c>
      <c r="C44" s="101" t="s">
        <v>3</v>
      </c>
      <c r="D44" s="87" t="s">
        <v>56</v>
      </c>
      <c r="E44" s="56" t="s">
        <v>3</v>
      </c>
    </row>
    <row r="45" spans="1:16" ht="21" x14ac:dyDescent="0.25">
      <c r="A45" s="80" t="s">
        <v>30</v>
      </c>
      <c r="B45" s="80" t="s">
        <v>57</v>
      </c>
      <c r="C45" s="91" t="s">
        <v>58</v>
      </c>
      <c r="D45" s="91" t="s">
        <v>59</v>
      </c>
      <c r="E45" s="80" t="s">
        <v>60</v>
      </c>
      <c r="F45" s="80" t="s">
        <v>61</v>
      </c>
      <c r="G45" s="80" t="s">
        <v>62</v>
      </c>
      <c r="H45" s="80" t="s">
        <v>63</v>
      </c>
      <c r="I45" s="80" t="s">
        <v>64</v>
      </c>
      <c r="J45" s="80" t="s">
        <v>65</v>
      </c>
      <c r="K45" s="91" t="s">
        <v>66</v>
      </c>
      <c r="L45" s="80" t="s">
        <v>67</v>
      </c>
      <c r="M45" s="80" t="s">
        <v>68</v>
      </c>
      <c r="N45" s="80" t="s">
        <v>69</v>
      </c>
      <c r="O45" s="80" t="s">
        <v>70</v>
      </c>
      <c r="P45" s="49" t="s">
        <v>71</v>
      </c>
    </row>
    <row r="46" spans="1:16" x14ac:dyDescent="0.25">
      <c r="A46" s="81" t="s">
        <v>10</v>
      </c>
      <c r="B46" s="81"/>
      <c r="C46" s="92"/>
      <c r="D46" s="92"/>
      <c r="E46" s="81"/>
      <c r="F46" s="81"/>
      <c r="G46" s="81"/>
      <c r="H46" s="81"/>
      <c r="I46" s="81"/>
      <c r="J46" s="81"/>
      <c r="K46" s="92"/>
      <c r="L46" s="81"/>
      <c r="M46" s="81"/>
      <c r="N46" s="81"/>
      <c r="O46" s="81"/>
      <c r="P46" s="4"/>
    </row>
    <row r="47" spans="1:16" x14ac:dyDescent="0.25">
      <c r="A47" s="81" t="s">
        <v>72</v>
      </c>
      <c r="B47" s="81"/>
      <c r="C47" s="92"/>
      <c r="D47" s="92"/>
      <c r="E47" s="81"/>
      <c r="F47" s="81"/>
      <c r="G47" s="81"/>
      <c r="H47" s="81"/>
      <c r="I47" s="81"/>
      <c r="J47" s="81"/>
      <c r="K47" s="92"/>
      <c r="L47" s="81"/>
      <c r="M47" s="81"/>
      <c r="N47" s="81"/>
      <c r="O47" s="81"/>
      <c r="P47" s="4"/>
    </row>
    <row r="48" spans="1:16" x14ac:dyDescent="0.25">
      <c r="A48" s="81" t="s">
        <v>73</v>
      </c>
      <c r="B48" s="81"/>
      <c r="C48" s="92"/>
      <c r="D48" s="92"/>
      <c r="E48" s="81"/>
      <c r="F48" s="81"/>
      <c r="G48" s="81"/>
      <c r="H48" s="81"/>
      <c r="I48" s="81"/>
      <c r="J48" s="81"/>
      <c r="K48" s="92"/>
      <c r="L48" s="81"/>
      <c r="M48" s="81"/>
      <c r="N48" s="81"/>
      <c r="O48" s="81"/>
      <c r="P48" s="4"/>
    </row>
    <row r="51" spans="1:12" x14ac:dyDescent="0.25">
      <c r="A51" s="82" t="s">
        <v>74</v>
      </c>
      <c r="B51" s="82"/>
      <c r="C51" s="93"/>
      <c r="D51" s="93"/>
      <c r="E51" s="82"/>
      <c r="F51" s="82"/>
      <c r="G51" s="82"/>
      <c r="H51" s="82"/>
      <c r="I51" s="82"/>
      <c r="J51" s="82"/>
      <c r="K51" s="93"/>
      <c r="L51" s="82"/>
    </row>
    <row r="52" spans="1:12" x14ac:dyDescent="0.25">
      <c r="A52" s="82" t="s">
        <v>75</v>
      </c>
      <c r="B52" s="82"/>
      <c r="C52" s="93"/>
      <c r="D52" s="93"/>
      <c r="E52" s="82"/>
      <c r="F52" s="82"/>
      <c r="G52" s="82"/>
      <c r="H52" s="82"/>
      <c r="I52" s="82"/>
      <c r="J52" s="82"/>
      <c r="K52" s="93"/>
      <c r="L52" s="82"/>
    </row>
    <row r="53" spans="1:12" x14ac:dyDescent="0.25">
      <c r="A53" s="82" t="s">
        <v>76</v>
      </c>
      <c r="B53" s="82"/>
      <c r="C53" s="93"/>
      <c r="D53" s="93"/>
      <c r="E53" s="82"/>
      <c r="F53" s="82"/>
      <c r="G53" s="82"/>
      <c r="H53" s="82"/>
      <c r="I53" s="82"/>
      <c r="J53" s="82"/>
      <c r="K53" s="93"/>
      <c r="L53" s="82"/>
    </row>
    <row r="54" spans="1:12" x14ac:dyDescent="0.25">
      <c r="A54" s="82" t="s">
        <v>77</v>
      </c>
      <c r="B54" s="82"/>
      <c r="C54" s="93"/>
      <c r="D54" s="93"/>
      <c r="E54" s="82"/>
      <c r="F54" s="82"/>
      <c r="G54" s="82"/>
      <c r="H54" s="82"/>
      <c r="I54" s="82"/>
      <c r="J54" s="82"/>
      <c r="K54" s="93"/>
      <c r="L54" s="82"/>
    </row>
    <row r="55" spans="1:12" x14ac:dyDescent="0.25">
      <c r="A55" s="82" t="s">
        <v>78</v>
      </c>
      <c r="B55" s="82"/>
      <c r="C55" s="93"/>
      <c r="D55" s="93"/>
      <c r="E55" s="82"/>
      <c r="F55" s="82"/>
      <c r="G55" s="82"/>
      <c r="H55" s="82"/>
      <c r="I55" s="82"/>
      <c r="J55" s="82"/>
      <c r="K55" s="93"/>
      <c r="L55" s="82"/>
    </row>
    <row r="56" spans="1:12" x14ac:dyDescent="0.25">
      <c r="A56" s="82" t="s">
        <v>79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2" x14ac:dyDescent="0.25">
      <c r="A57" s="82" t="s">
        <v>80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2" x14ac:dyDescent="0.25">
      <c r="A58" s="82" t="s">
        <v>81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2" x14ac:dyDescent="0.25">
      <c r="A59" s="82" t="s">
        <v>82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2" x14ac:dyDescent="0.25">
      <c r="A60" s="82" t="s">
        <v>83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2" x14ac:dyDescent="0.25">
      <c r="A61" s="82" t="s">
        <v>84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 xml:space="preserve">&amp;C&amp;A&amp;R&amp;D  &amp;T </oddHeader>
    <oddFooter>Page &amp;P</oddFooter>
  </headerFooter>
  <rowBreaks count="1" manualBreakCount="1">
    <brk id="38" max="65535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P65"/>
  <sheetViews>
    <sheetView topLeftCell="A33" zoomScale="75" workbookViewId="0">
      <selection activeCell="H46" sqref="H46"/>
    </sheetView>
  </sheetViews>
  <sheetFormatPr defaultRowHeight="12.5" x14ac:dyDescent="0.25"/>
  <cols>
    <col min="1" max="2" width="8.81640625" style="56" customWidth="1"/>
    <col min="3" max="3" width="9.7265625" style="87" bestFit="1" customWidth="1"/>
    <col min="4" max="4" width="9" style="87" bestFit="1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1" spans="1:11" ht="15.5" x14ac:dyDescent="0.35">
      <c r="D1" s="94" t="s">
        <v>0</v>
      </c>
      <c r="E1" s="57"/>
    </row>
    <row r="2" spans="1:11" ht="15.5" x14ac:dyDescent="0.35">
      <c r="D2" s="94" t="s">
        <v>1</v>
      </c>
      <c r="E2" s="57"/>
    </row>
    <row r="4" spans="1:11" ht="13" x14ac:dyDescent="0.3">
      <c r="A4" s="58" t="s">
        <v>2</v>
      </c>
      <c r="C4" s="95" t="s">
        <v>194</v>
      </c>
      <c r="D4" s="95"/>
      <c r="E4" s="59"/>
      <c r="F4" s="58" t="s">
        <v>5</v>
      </c>
      <c r="G4" s="59" t="s">
        <v>6</v>
      </c>
      <c r="H4" s="59"/>
      <c r="I4" s="59"/>
      <c r="J4" s="59"/>
    </row>
    <row r="5" spans="1:11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1" ht="13" x14ac:dyDescent="0.3">
      <c r="A6" s="58" t="s">
        <v>7</v>
      </c>
      <c r="C6" s="90">
        <v>13799</v>
      </c>
      <c r="D6" s="95"/>
      <c r="E6" s="58" t="s">
        <v>8</v>
      </c>
      <c r="F6" s="59"/>
      <c r="G6" s="59"/>
      <c r="H6" s="55">
        <v>3873</v>
      </c>
      <c r="I6" s="59"/>
      <c r="J6" s="59"/>
    </row>
    <row r="8" spans="1:11" ht="14" x14ac:dyDescent="0.3">
      <c r="A8" s="60" t="s">
        <v>9</v>
      </c>
    </row>
    <row r="9" spans="1:11" ht="13.5" thickBot="1" x14ac:dyDescent="0.35">
      <c r="A9" s="61" t="s">
        <v>10</v>
      </c>
    </row>
    <row r="10" spans="1:11" ht="25.5" thickBot="1" x14ac:dyDescent="0.3">
      <c r="A10" s="62" t="s">
        <v>26</v>
      </c>
      <c r="B10" s="63" t="s">
        <v>13</v>
      </c>
      <c r="C10" s="96" t="s">
        <v>27</v>
      </c>
      <c r="D10" s="96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K10" s="88" t="s">
        <v>86</v>
      </c>
    </row>
    <row r="11" spans="1:11" x14ac:dyDescent="0.25">
      <c r="A11" s="71" t="s">
        <v>28</v>
      </c>
      <c r="B11" s="72"/>
      <c r="C11" s="97">
        <v>1657</v>
      </c>
      <c r="D11" s="97">
        <v>1E-3</v>
      </c>
      <c r="E11" s="72">
        <f t="shared" ref="E11:E17" si="0">C11*D11</f>
        <v>1.657</v>
      </c>
      <c r="F11" s="72">
        <v>1</v>
      </c>
      <c r="G11" s="72">
        <f t="shared" ref="G11:G17" si="1">E11*F11</f>
        <v>1.657</v>
      </c>
      <c r="H11" s="72">
        <v>0.87</v>
      </c>
      <c r="I11" s="72">
        <v>90</v>
      </c>
      <c r="J11" s="73">
        <f t="shared" ref="J11:J17" si="2">G11*H11*I11</f>
        <v>129.7431</v>
      </c>
      <c r="K11" s="87">
        <f>J11/I11</f>
        <v>1.4415899999999999</v>
      </c>
    </row>
    <row r="12" spans="1:11" x14ac:dyDescent="0.25">
      <c r="A12" s="65" t="s">
        <v>195</v>
      </c>
      <c r="B12" s="66"/>
      <c r="C12" s="98">
        <v>914</v>
      </c>
      <c r="D12" s="98">
        <v>0.01</v>
      </c>
      <c r="E12" s="66">
        <f t="shared" si="0"/>
        <v>9.14</v>
      </c>
      <c r="F12" s="66">
        <v>1.1000000000000001</v>
      </c>
      <c r="G12" s="66">
        <f t="shared" si="1"/>
        <v>10.054000000000002</v>
      </c>
      <c r="H12" s="66">
        <v>0.87</v>
      </c>
      <c r="I12" s="66">
        <v>90</v>
      </c>
      <c r="J12" s="67">
        <f t="shared" si="2"/>
        <v>787.22820000000024</v>
      </c>
      <c r="K12" s="87">
        <f>J12/I12</f>
        <v>8.7469800000000024</v>
      </c>
    </row>
    <row r="13" spans="1:11" x14ac:dyDescent="0.25">
      <c r="A13" s="65" t="s">
        <v>22</v>
      </c>
      <c r="B13" s="66"/>
      <c r="C13" s="98">
        <v>1300</v>
      </c>
      <c r="D13" s="98">
        <v>2.5000000000000001E-2</v>
      </c>
      <c r="E13" s="66">
        <f t="shared" si="0"/>
        <v>32.5</v>
      </c>
      <c r="F13" s="66">
        <v>1.3</v>
      </c>
      <c r="G13" s="66">
        <f t="shared" si="1"/>
        <v>42.25</v>
      </c>
      <c r="H13" s="66">
        <v>0.87</v>
      </c>
      <c r="I13" s="66">
        <v>90</v>
      </c>
      <c r="J13" s="67">
        <f t="shared" si="2"/>
        <v>3308.1750000000002</v>
      </c>
      <c r="K13" s="87">
        <f>J13/I13</f>
        <v>36.7575</v>
      </c>
    </row>
    <row r="14" spans="1:11" x14ac:dyDescent="0.25">
      <c r="A14" s="65" t="s">
        <v>23</v>
      </c>
      <c r="B14" s="66"/>
      <c r="C14" s="98"/>
      <c r="D14" s="98"/>
      <c r="E14" s="66">
        <f t="shared" si="0"/>
        <v>0</v>
      </c>
      <c r="F14" s="66"/>
      <c r="G14" s="66">
        <f t="shared" si="1"/>
        <v>0</v>
      </c>
      <c r="H14" s="66"/>
      <c r="I14" s="66"/>
      <c r="J14" s="67">
        <f t="shared" si="2"/>
        <v>0</v>
      </c>
    </row>
    <row r="15" spans="1:11" x14ac:dyDescent="0.25">
      <c r="A15" s="65"/>
      <c r="B15" s="66"/>
      <c r="C15" s="98"/>
      <c r="D15" s="98"/>
      <c r="E15" s="66">
        <f t="shared" si="0"/>
        <v>0</v>
      </c>
      <c r="F15" s="66"/>
      <c r="G15" s="66">
        <f t="shared" si="1"/>
        <v>0</v>
      </c>
      <c r="H15" s="66"/>
      <c r="I15" s="66"/>
      <c r="J15" s="67">
        <f t="shared" si="2"/>
        <v>0</v>
      </c>
    </row>
    <row r="16" spans="1:11" x14ac:dyDescent="0.25">
      <c r="A16" s="65"/>
      <c r="B16" s="66"/>
      <c r="C16" s="98"/>
      <c r="D16" s="98"/>
      <c r="E16" s="66">
        <f t="shared" si="0"/>
        <v>0</v>
      </c>
      <c r="F16" s="66"/>
      <c r="G16" s="66">
        <f t="shared" si="1"/>
        <v>0</v>
      </c>
      <c r="H16" s="66"/>
      <c r="I16" s="66"/>
      <c r="J16" s="67">
        <f t="shared" si="2"/>
        <v>0</v>
      </c>
    </row>
    <row r="17" spans="1:11" x14ac:dyDescent="0.25">
      <c r="A17" s="65"/>
      <c r="B17" s="66"/>
      <c r="C17" s="98"/>
      <c r="D17" s="98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</row>
    <row r="18" spans="1:11" ht="13" thickBot="1" x14ac:dyDescent="0.3">
      <c r="A18" s="68" t="s">
        <v>24</v>
      </c>
      <c r="B18" s="69">
        <f>SUM(B11:B17)</f>
        <v>0</v>
      </c>
      <c r="C18" s="99">
        <f>SUM(C11:C17)</f>
        <v>3871</v>
      </c>
      <c r="D18" s="99"/>
      <c r="E18" s="69">
        <f>SUM(E11:E17)</f>
        <v>43.296999999999997</v>
      </c>
      <c r="F18" s="69"/>
      <c r="G18" s="69">
        <f>SUM(G11:G17)</f>
        <v>53.960999999999999</v>
      </c>
      <c r="H18" s="69"/>
      <c r="I18" s="69"/>
      <c r="J18" s="70">
        <f>SUM(J11:J17)</f>
        <v>4225.1463000000003</v>
      </c>
      <c r="K18" s="87">
        <f>SUM(K11:K17)</f>
        <v>46.946070000000006</v>
      </c>
    </row>
    <row r="20" spans="1:11" ht="13.5" thickBot="1" x14ac:dyDescent="0.35">
      <c r="A20" s="61" t="s">
        <v>25</v>
      </c>
    </row>
    <row r="21" spans="1:11" ht="25.5" thickBot="1" x14ac:dyDescent="0.3">
      <c r="A21" s="62" t="s">
        <v>26</v>
      </c>
      <c r="B21" s="63" t="s">
        <v>13</v>
      </c>
      <c r="C21" s="96" t="s">
        <v>27</v>
      </c>
      <c r="D21" s="96" t="s">
        <v>14</v>
      </c>
      <c r="E21" s="63" t="s">
        <v>15</v>
      </c>
      <c r="F21" s="63" t="s">
        <v>16</v>
      </c>
      <c r="G21" s="63" t="s">
        <v>17</v>
      </c>
      <c r="H21" s="63" t="s">
        <v>18</v>
      </c>
      <c r="I21" s="63" t="s">
        <v>19</v>
      </c>
      <c r="J21" s="64" t="s">
        <v>20</v>
      </c>
      <c r="K21" s="88" t="s">
        <v>86</v>
      </c>
    </row>
    <row r="22" spans="1:11" x14ac:dyDescent="0.25">
      <c r="A22" s="71" t="s">
        <v>28</v>
      </c>
      <c r="B22" s="72"/>
      <c r="C22" s="97">
        <v>1657</v>
      </c>
      <c r="D22" s="97">
        <v>1E-3</v>
      </c>
      <c r="E22" s="72">
        <f t="shared" ref="E22:E28" si="3">C22*D22</f>
        <v>1.657</v>
      </c>
      <c r="F22" s="72">
        <v>1</v>
      </c>
      <c r="G22" s="72">
        <f t="shared" ref="G22:G28" si="4">E22*F22</f>
        <v>1.657</v>
      </c>
      <c r="H22" s="72">
        <v>0.85</v>
      </c>
      <c r="I22" s="72">
        <v>45</v>
      </c>
      <c r="J22" s="73">
        <f t="shared" ref="J22:J28" si="5">G22*H22*I22</f>
        <v>63.380249999999997</v>
      </c>
      <c r="K22" s="87">
        <f>J22/I22</f>
        <v>1.40845</v>
      </c>
    </row>
    <row r="23" spans="1:11" x14ac:dyDescent="0.25">
      <c r="A23" s="65" t="s">
        <v>22</v>
      </c>
      <c r="B23" s="66"/>
      <c r="C23" s="98">
        <v>914</v>
      </c>
      <c r="D23" s="98">
        <v>0.01</v>
      </c>
      <c r="E23" s="66">
        <f t="shared" si="3"/>
        <v>9.14</v>
      </c>
      <c r="F23" s="66">
        <v>1</v>
      </c>
      <c r="G23" s="66">
        <f t="shared" si="4"/>
        <v>9.14</v>
      </c>
      <c r="H23" s="66">
        <v>0.85</v>
      </c>
      <c r="I23" s="66">
        <v>45</v>
      </c>
      <c r="J23" s="67">
        <f t="shared" si="5"/>
        <v>349.60500000000002</v>
      </c>
      <c r="K23" s="87">
        <f>J23/I23</f>
        <v>7.7690000000000001</v>
      </c>
    </row>
    <row r="24" spans="1:11" x14ac:dyDescent="0.25">
      <c r="A24" s="65" t="s">
        <v>23</v>
      </c>
      <c r="B24" s="66"/>
      <c r="C24" s="98">
        <v>1300</v>
      </c>
      <c r="D24" s="98">
        <v>2.5000000000000001E-2</v>
      </c>
      <c r="E24" s="66">
        <f t="shared" si="3"/>
        <v>32.5</v>
      </c>
      <c r="F24" s="66">
        <v>1.25</v>
      </c>
      <c r="G24" s="66">
        <f t="shared" si="4"/>
        <v>40.625</v>
      </c>
      <c r="H24" s="66">
        <v>0.85</v>
      </c>
      <c r="I24" s="66">
        <v>45</v>
      </c>
      <c r="J24" s="67">
        <f t="shared" si="5"/>
        <v>1553.90625</v>
      </c>
      <c r="K24" s="87">
        <f>J24/I24</f>
        <v>34.53125</v>
      </c>
    </row>
    <row r="25" spans="1:11" x14ac:dyDescent="0.25">
      <c r="A25" s="65"/>
      <c r="B25" s="66"/>
      <c r="C25" s="98"/>
      <c r="D25" s="98"/>
      <c r="E25" s="66">
        <f t="shared" si="3"/>
        <v>0</v>
      </c>
      <c r="F25" s="66"/>
      <c r="G25" s="66">
        <f t="shared" si="4"/>
        <v>0</v>
      </c>
      <c r="H25" s="66"/>
      <c r="I25" s="66"/>
      <c r="J25" s="67">
        <f t="shared" si="5"/>
        <v>0</v>
      </c>
    </row>
    <row r="26" spans="1:11" x14ac:dyDescent="0.25">
      <c r="A26" s="65"/>
      <c r="B26" s="66"/>
      <c r="C26" s="98"/>
      <c r="D26" s="98"/>
      <c r="E26" s="66">
        <f t="shared" si="3"/>
        <v>0</v>
      </c>
      <c r="F26" s="66"/>
      <c r="G26" s="66">
        <f t="shared" si="4"/>
        <v>0</v>
      </c>
      <c r="H26" s="66"/>
      <c r="I26" s="66"/>
      <c r="J26" s="67">
        <f t="shared" si="5"/>
        <v>0</v>
      </c>
    </row>
    <row r="27" spans="1:11" x14ac:dyDescent="0.25">
      <c r="A27" s="65"/>
      <c r="B27" s="66"/>
      <c r="C27" s="98"/>
      <c r="D27" s="98"/>
      <c r="E27" s="66">
        <f t="shared" si="3"/>
        <v>0</v>
      </c>
      <c r="F27" s="66"/>
      <c r="G27" s="66">
        <f t="shared" si="4"/>
        <v>0</v>
      </c>
      <c r="H27" s="66"/>
      <c r="I27" s="66"/>
      <c r="J27" s="67">
        <f t="shared" si="5"/>
        <v>0</v>
      </c>
    </row>
    <row r="28" spans="1:11" x14ac:dyDescent="0.25">
      <c r="A28" s="65"/>
      <c r="B28" s="66"/>
      <c r="C28" s="98"/>
      <c r="D28" s="98"/>
      <c r="E28" s="66">
        <f t="shared" si="3"/>
        <v>0</v>
      </c>
      <c r="F28" s="66"/>
      <c r="G28" s="66">
        <f t="shared" si="4"/>
        <v>0</v>
      </c>
      <c r="H28" s="66"/>
      <c r="I28" s="66"/>
      <c r="J28" s="67">
        <f t="shared" si="5"/>
        <v>0</v>
      </c>
    </row>
    <row r="29" spans="1:11" ht="13" thickBot="1" x14ac:dyDescent="0.3">
      <c r="A29" s="68" t="s">
        <v>24</v>
      </c>
      <c r="B29" s="69">
        <f>SUM(B22:B28)</f>
        <v>0</v>
      </c>
      <c r="C29" s="99">
        <f>SUM(C22:C28)</f>
        <v>3871</v>
      </c>
      <c r="D29" s="99"/>
      <c r="E29" s="69">
        <f>SUM(E22:E28)</f>
        <v>43.296999999999997</v>
      </c>
      <c r="F29" s="69"/>
      <c r="G29" s="69">
        <f>SUM(G22:G28)</f>
        <v>51.421999999999997</v>
      </c>
      <c r="H29" s="69"/>
      <c r="I29" s="69"/>
      <c r="J29" s="70">
        <f>SUM(J22:J28)</f>
        <v>1966.8915</v>
      </c>
      <c r="K29" s="87">
        <f>SUM(K22:K28)</f>
        <v>43.7087</v>
      </c>
    </row>
    <row r="31" spans="1:11" ht="14.5" thickBot="1" x14ac:dyDescent="0.35">
      <c r="A31" s="60" t="s">
        <v>29</v>
      </c>
    </row>
    <row r="32" spans="1:11" ht="32" thickBot="1" x14ac:dyDescent="0.3">
      <c r="A32" s="62" t="s">
        <v>30</v>
      </c>
      <c r="B32" s="63" t="s">
        <v>20</v>
      </c>
      <c r="C32" s="96" t="s">
        <v>31</v>
      </c>
      <c r="D32" s="96" t="s">
        <v>32</v>
      </c>
      <c r="E32" s="63" t="s">
        <v>33</v>
      </c>
      <c r="F32" s="63" t="s">
        <v>34</v>
      </c>
      <c r="G32" s="63" t="s">
        <v>35</v>
      </c>
      <c r="H32" s="63" t="s">
        <v>36</v>
      </c>
      <c r="I32" s="63" t="s">
        <v>37</v>
      </c>
      <c r="J32" s="64" t="s">
        <v>38</v>
      </c>
    </row>
    <row r="33" spans="1:14" x14ac:dyDescent="0.25">
      <c r="A33" s="71" t="s">
        <v>10</v>
      </c>
      <c r="B33" s="72">
        <f>J18</f>
        <v>4225.1463000000003</v>
      </c>
      <c r="C33" s="97">
        <v>1</v>
      </c>
      <c r="D33" s="97">
        <v>1</v>
      </c>
      <c r="E33" s="72">
        <v>1</v>
      </c>
      <c r="F33" s="72">
        <v>1</v>
      </c>
      <c r="G33" s="72">
        <v>1</v>
      </c>
      <c r="H33" s="72">
        <v>1</v>
      </c>
      <c r="I33" s="72">
        <v>1</v>
      </c>
      <c r="J33" s="73">
        <f>B33*C33*D33*E33*F33*G33*H33*I33</f>
        <v>4225.1463000000003</v>
      </c>
    </row>
    <row r="34" spans="1:14" ht="13" thickBot="1" x14ac:dyDescent="0.3">
      <c r="A34" s="68" t="s">
        <v>25</v>
      </c>
      <c r="B34" s="69">
        <f>J29</f>
        <v>1966.8915</v>
      </c>
      <c r="C34" s="99">
        <v>1</v>
      </c>
      <c r="D34" s="99">
        <v>1</v>
      </c>
      <c r="E34" s="69">
        <v>1</v>
      </c>
      <c r="F34" s="69">
        <v>1</v>
      </c>
      <c r="G34" s="69">
        <v>1</v>
      </c>
      <c r="H34" s="69">
        <v>1</v>
      </c>
      <c r="I34" s="69">
        <v>1</v>
      </c>
      <c r="J34" s="70">
        <f>B34*C34*D34*E34*F34*G34*H34*I34</f>
        <v>1966.8915</v>
      </c>
    </row>
    <row r="35" spans="1:14" ht="13" thickBot="1" x14ac:dyDescent="0.3">
      <c r="A35" s="74" t="s">
        <v>39</v>
      </c>
      <c r="B35" s="75"/>
      <c r="C35" s="100"/>
      <c r="D35" s="100"/>
      <c r="E35" s="75"/>
      <c r="F35" s="75"/>
      <c r="G35" s="75"/>
      <c r="H35" s="75"/>
      <c r="I35" s="75"/>
      <c r="J35" s="76">
        <f>SUM(J33:J34)</f>
        <v>6192.0378000000001</v>
      </c>
    </row>
    <row r="36" spans="1:14" ht="13.15" customHeight="1" x14ac:dyDescent="0.25"/>
    <row r="38" spans="1:14" ht="15.5" x14ac:dyDescent="0.35">
      <c r="E38" s="57" t="s">
        <v>40</v>
      </c>
      <c r="F38" s="61"/>
    </row>
    <row r="40" spans="1:14" ht="13" x14ac:dyDescent="0.3">
      <c r="A40" s="61" t="s">
        <v>41</v>
      </c>
      <c r="C40" s="95" t="s">
        <v>194</v>
      </c>
      <c r="G40" s="61" t="s">
        <v>42</v>
      </c>
      <c r="H40" s="56" t="s">
        <v>6</v>
      </c>
    </row>
    <row r="43" spans="1:14" ht="42" x14ac:dyDescent="0.25">
      <c r="A43" s="77" t="s">
        <v>43</v>
      </c>
      <c r="B43" s="77" t="s">
        <v>38</v>
      </c>
      <c r="C43" s="89" t="s">
        <v>44</v>
      </c>
      <c r="D43" s="89" t="s">
        <v>45</v>
      </c>
      <c r="E43" s="77" t="s">
        <v>101</v>
      </c>
      <c r="F43" s="77" t="s">
        <v>168</v>
      </c>
      <c r="G43" s="78" t="s">
        <v>48</v>
      </c>
      <c r="H43" s="77" t="s">
        <v>49</v>
      </c>
      <c r="I43" s="77" t="s">
        <v>50</v>
      </c>
      <c r="J43" s="77" t="s">
        <v>46</v>
      </c>
      <c r="K43" s="89" t="s">
        <v>51</v>
      </c>
      <c r="L43" s="77" t="s">
        <v>212</v>
      </c>
      <c r="M43" s="77" t="s">
        <v>210</v>
      </c>
      <c r="N43" s="77" t="s">
        <v>52</v>
      </c>
    </row>
    <row r="44" spans="1:14" x14ac:dyDescent="0.25">
      <c r="A44" s="55" t="s">
        <v>10</v>
      </c>
      <c r="B44" s="55">
        <f>J33</f>
        <v>4225.1463000000003</v>
      </c>
      <c r="C44" s="90">
        <v>0.85</v>
      </c>
      <c r="D44" s="90">
        <v>0.15</v>
      </c>
      <c r="E44" s="55">
        <f>C44*B44</f>
        <v>3591.3743550000004</v>
      </c>
      <c r="F44" s="55">
        <f>D44*B44</f>
        <v>633.77194500000007</v>
      </c>
      <c r="G44" s="55">
        <v>3324</v>
      </c>
      <c r="H44" s="55">
        <v>793</v>
      </c>
      <c r="I44" s="55">
        <f>F44-H44-L44</f>
        <v>-159.22805499999993</v>
      </c>
      <c r="J44" s="55">
        <f>E44-G44</f>
        <v>267.37435500000038</v>
      </c>
      <c r="K44" s="90">
        <v>0</v>
      </c>
      <c r="L44" s="55">
        <f>K44*F44</f>
        <v>0</v>
      </c>
      <c r="M44" s="55" t="s">
        <v>3</v>
      </c>
      <c r="N44" s="55" t="e">
        <f>L44-M44</f>
        <v>#VALUE!</v>
      </c>
    </row>
    <row r="45" spans="1:14" x14ac:dyDescent="0.25">
      <c r="A45" s="55" t="s">
        <v>25</v>
      </c>
      <c r="B45" s="55">
        <f>J34</f>
        <v>1966.8915</v>
      </c>
      <c r="C45" s="90">
        <v>0.85</v>
      </c>
      <c r="D45" s="90">
        <v>0.15</v>
      </c>
      <c r="E45" s="55">
        <f>C45*B45</f>
        <v>1671.8577749999999</v>
      </c>
      <c r="F45" s="55">
        <f>D45*B45</f>
        <v>295.033725</v>
      </c>
      <c r="G45" s="55">
        <v>1130</v>
      </c>
      <c r="H45" s="55">
        <v>100</v>
      </c>
      <c r="I45" s="55">
        <f>F45-H45-L45</f>
        <v>165.53035249999999</v>
      </c>
      <c r="J45" s="55">
        <f>E45-G45</f>
        <v>541.85777499999995</v>
      </c>
      <c r="K45" s="90">
        <v>0.1</v>
      </c>
      <c r="L45" s="55">
        <f>K45*F45</f>
        <v>29.503372500000001</v>
      </c>
      <c r="M45" s="55" t="s">
        <v>3</v>
      </c>
      <c r="N45" s="55" t="e">
        <f>L45-M45</f>
        <v>#VALUE!</v>
      </c>
    </row>
    <row r="46" spans="1:14" x14ac:dyDescent="0.25">
      <c r="A46" s="55"/>
      <c r="B46" s="55"/>
      <c r="C46" s="90"/>
      <c r="D46" s="90"/>
      <c r="E46" s="55">
        <f>C46*B46</f>
        <v>0</v>
      </c>
      <c r="F46" s="55">
        <f>D46*B46</f>
        <v>0</v>
      </c>
      <c r="G46" s="55"/>
      <c r="H46" s="55"/>
      <c r="I46" s="55">
        <f>F46-H46</f>
        <v>0</v>
      </c>
      <c r="J46" s="55">
        <f>E46-G46</f>
        <v>0</v>
      </c>
      <c r="K46" s="90"/>
      <c r="L46" s="55">
        <f>K46*I46</f>
        <v>0</v>
      </c>
      <c r="M46" s="55" t="s">
        <v>3</v>
      </c>
      <c r="N46" s="55"/>
    </row>
    <row r="49" spans="1:16" ht="13" x14ac:dyDescent="0.3">
      <c r="A49" s="61" t="s">
        <v>55</v>
      </c>
      <c r="B49" s="79" t="s">
        <v>3</v>
      </c>
      <c r="C49" s="101" t="s">
        <v>3</v>
      </c>
      <c r="D49" s="87" t="s">
        <v>56</v>
      </c>
      <c r="E49" s="56" t="s">
        <v>3</v>
      </c>
    </row>
    <row r="50" spans="1:16" ht="21" x14ac:dyDescent="0.25">
      <c r="A50" s="80" t="s">
        <v>30</v>
      </c>
      <c r="B50" s="80" t="s">
        <v>57</v>
      </c>
      <c r="C50" s="91" t="s">
        <v>58</v>
      </c>
      <c r="D50" s="91" t="s">
        <v>59</v>
      </c>
      <c r="E50" s="80" t="s">
        <v>60</v>
      </c>
      <c r="F50" s="80" t="s">
        <v>61</v>
      </c>
      <c r="G50" s="80" t="s">
        <v>62</v>
      </c>
      <c r="H50" s="80" t="s">
        <v>63</v>
      </c>
      <c r="I50" s="80" t="s">
        <v>64</v>
      </c>
      <c r="J50" s="80" t="s">
        <v>65</v>
      </c>
      <c r="K50" s="91" t="s">
        <v>66</v>
      </c>
      <c r="L50" s="80" t="s">
        <v>67</v>
      </c>
      <c r="M50" s="80" t="s">
        <v>68</v>
      </c>
      <c r="N50" s="80" t="s">
        <v>69</v>
      </c>
      <c r="O50" s="49" t="s">
        <v>70</v>
      </c>
      <c r="P50" s="49" t="s">
        <v>71</v>
      </c>
    </row>
    <row r="51" spans="1:16" x14ac:dyDescent="0.25">
      <c r="A51" s="81" t="s">
        <v>10</v>
      </c>
      <c r="B51" s="81"/>
      <c r="C51" s="92"/>
      <c r="D51" s="92"/>
      <c r="E51" s="81"/>
      <c r="F51" s="81"/>
      <c r="G51" s="81"/>
      <c r="H51" s="81"/>
      <c r="I51" s="81"/>
      <c r="J51" s="81"/>
      <c r="K51" s="92"/>
      <c r="L51" s="81"/>
      <c r="M51" s="81"/>
      <c r="N51" s="81"/>
      <c r="O51" s="50"/>
      <c r="P51" s="4"/>
    </row>
    <row r="52" spans="1:16" x14ac:dyDescent="0.25">
      <c r="A52" s="81" t="s">
        <v>72</v>
      </c>
      <c r="B52" s="81"/>
      <c r="C52" s="92"/>
      <c r="D52" s="92"/>
      <c r="E52" s="81"/>
      <c r="F52" s="81"/>
      <c r="G52" s="81"/>
      <c r="H52" s="81"/>
      <c r="I52" s="81"/>
      <c r="J52" s="81"/>
      <c r="K52" s="92"/>
      <c r="L52" s="81"/>
      <c r="M52" s="81"/>
      <c r="N52" s="81"/>
      <c r="O52" s="50"/>
      <c r="P52" s="4"/>
    </row>
    <row r="53" spans="1:16" x14ac:dyDescent="0.25">
      <c r="A53" s="81" t="s">
        <v>73</v>
      </c>
      <c r="B53" s="81"/>
      <c r="C53" s="92"/>
      <c r="D53" s="92"/>
      <c r="E53" s="81"/>
      <c r="F53" s="81"/>
      <c r="G53" s="81"/>
      <c r="H53" s="81"/>
      <c r="I53" s="81"/>
      <c r="J53" s="81"/>
      <c r="K53" s="92"/>
      <c r="L53" s="81"/>
      <c r="M53" s="81"/>
      <c r="N53" s="81"/>
      <c r="O53" s="50"/>
      <c r="P53" s="4"/>
    </row>
    <row r="56" spans="1:16" x14ac:dyDescent="0.25">
      <c r="A56" s="82" t="s">
        <v>74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6" x14ac:dyDescent="0.25">
      <c r="A57" s="82" t="s">
        <v>75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6" x14ac:dyDescent="0.25">
      <c r="A58" s="82" t="s">
        <v>76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6" x14ac:dyDescent="0.25">
      <c r="A59" s="82" t="s">
        <v>77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78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79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80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81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82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83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</sheetData>
  <phoneticPr fontId="0" type="noConversion"/>
  <pageMargins left="0.75" right="0.75" top="1" bottom="1" header="0.5" footer="0.5"/>
  <pageSetup scale="63" orientation="portrait" horizontalDpi="4294967292" r:id="rId1"/>
  <headerFooter alignWithMargins="0">
    <oddHeader>&amp;C&amp;A&amp;R&amp;D  &amp;T</oddHeader>
    <oddFooter>Page &amp;P</oddFooter>
  </headerFooter>
  <rowBreaks count="1" manualBreakCount="1">
    <brk id="37" max="65535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P66"/>
  <sheetViews>
    <sheetView topLeftCell="A34" zoomScale="75" workbookViewId="0">
      <selection activeCell="H45" sqref="H45"/>
    </sheetView>
  </sheetViews>
  <sheetFormatPr defaultRowHeight="12.5" x14ac:dyDescent="0.25"/>
  <cols>
    <col min="1" max="2" width="8.81640625" style="56" customWidth="1"/>
    <col min="3" max="3" width="9.7265625" style="87" bestFit="1" customWidth="1"/>
    <col min="4" max="4" width="9" style="87" bestFit="1" customWidth="1"/>
    <col min="5" max="10" width="8.81640625" style="56" customWidth="1"/>
    <col min="11" max="11" width="8.81640625" style="95" customWidth="1"/>
    <col min="12" max="12" width="8.81640625" style="59" customWidth="1"/>
    <col min="13" max="15" width="8.81640625" style="56" customWidth="1"/>
  </cols>
  <sheetData>
    <row r="1" spans="1:11" ht="15.5" x14ac:dyDescent="0.35">
      <c r="A1" s="59"/>
      <c r="B1" s="59"/>
      <c r="C1" s="95"/>
      <c r="D1" s="110" t="s">
        <v>0</v>
      </c>
      <c r="E1" s="108"/>
      <c r="F1" s="59"/>
      <c r="G1" s="59"/>
      <c r="H1" s="59"/>
      <c r="I1" s="59"/>
      <c r="J1" s="59"/>
    </row>
    <row r="2" spans="1:11" ht="15.5" x14ac:dyDescent="0.35">
      <c r="A2" s="59"/>
      <c r="B2" s="59"/>
      <c r="C2" s="95"/>
      <c r="D2" s="110" t="s">
        <v>1</v>
      </c>
      <c r="E2" s="108"/>
      <c r="F2" s="59"/>
      <c r="G2" s="59"/>
      <c r="H2" s="59"/>
      <c r="I2" s="59"/>
      <c r="J2" s="59"/>
    </row>
    <row r="3" spans="1:11" x14ac:dyDescent="0.25">
      <c r="A3" s="59"/>
      <c r="B3" s="59"/>
      <c r="C3" s="95"/>
      <c r="D3" s="95"/>
      <c r="E3" s="59"/>
      <c r="F3" s="59"/>
      <c r="G3" s="59"/>
      <c r="H3" s="59"/>
      <c r="I3" s="59"/>
      <c r="J3" s="59"/>
    </row>
    <row r="4" spans="1:11" ht="13" x14ac:dyDescent="0.3">
      <c r="A4" s="58" t="s">
        <v>2</v>
      </c>
      <c r="B4" s="59" t="s">
        <v>3</v>
      </c>
      <c r="C4" s="95" t="s">
        <v>196</v>
      </c>
      <c r="D4" s="95"/>
      <c r="E4" s="59"/>
      <c r="F4" s="58" t="s">
        <v>5</v>
      </c>
      <c r="G4" s="59" t="s">
        <v>6</v>
      </c>
      <c r="H4" s="59"/>
      <c r="I4" s="59"/>
      <c r="J4" s="59"/>
    </row>
    <row r="5" spans="1:11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1" ht="13" x14ac:dyDescent="0.3">
      <c r="A6" s="58" t="s">
        <v>7</v>
      </c>
      <c r="B6" s="59"/>
      <c r="C6" s="95">
        <v>15395</v>
      </c>
      <c r="D6" s="95"/>
      <c r="E6" s="58" t="s">
        <v>8</v>
      </c>
      <c r="F6" s="59"/>
      <c r="G6" s="59"/>
      <c r="H6" s="59">
        <v>1978</v>
      </c>
      <c r="I6" s="59"/>
      <c r="J6" s="59"/>
    </row>
    <row r="7" spans="1:11" x14ac:dyDescent="0.25">
      <c r="A7" s="59"/>
      <c r="B7" s="59"/>
      <c r="C7" s="95"/>
      <c r="D7" s="95"/>
      <c r="E7" s="59"/>
      <c r="F7" s="59"/>
      <c r="G7" s="59"/>
      <c r="H7" s="59"/>
      <c r="I7" s="59"/>
      <c r="J7" s="59"/>
    </row>
    <row r="8" spans="1:11" ht="14" x14ac:dyDescent="0.3">
      <c r="A8" s="109" t="s">
        <v>9</v>
      </c>
      <c r="B8" s="59"/>
      <c r="C8" s="95"/>
      <c r="D8" s="95"/>
      <c r="E8" s="59"/>
      <c r="F8" s="59"/>
      <c r="G8" s="59"/>
      <c r="H8" s="59"/>
      <c r="I8" s="59"/>
      <c r="J8" s="59"/>
    </row>
    <row r="9" spans="1:11" ht="13.5" thickBot="1" x14ac:dyDescent="0.35">
      <c r="A9" s="61" t="s">
        <v>10</v>
      </c>
    </row>
    <row r="10" spans="1:11" ht="25.5" thickBot="1" x14ac:dyDescent="0.3">
      <c r="A10" s="62" t="s">
        <v>26</v>
      </c>
      <c r="B10" s="63" t="s">
        <v>13</v>
      </c>
      <c r="C10" s="96" t="s">
        <v>27</v>
      </c>
      <c r="D10" s="96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K10" s="111" t="s">
        <v>86</v>
      </c>
    </row>
    <row r="11" spans="1:11" x14ac:dyDescent="0.25">
      <c r="A11" s="71" t="s">
        <v>28</v>
      </c>
      <c r="B11" s="72"/>
      <c r="C11" s="97">
        <v>1239</v>
      </c>
      <c r="D11" s="97">
        <v>3.0000000000000001E-3</v>
      </c>
      <c r="E11" s="72">
        <f t="shared" ref="E11:E17" si="0">C11*D11</f>
        <v>3.7170000000000001</v>
      </c>
      <c r="F11" s="72">
        <v>1</v>
      </c>
      <c r="G11" s="72">
        <f t="shared" ref="G11:G17" si="1">E11*F11</f>
        <v>3.7170000000000001</v>
      </c>
      <c r="H11" s="72">
        <v>0.76</v>
      </c>
      <c r="I11" s="72">
        <v>120</v>
      </c>
      <c r="J11" s="73">
        <f t="shared" ref="J11:J17" si="2">G11*H11*I11</f>
        <v>338.99040000000002</v>
      </c>
      <c r="K11" s="95">
        <f>J11/I11</f>
        <v>2.8249200000000001</v>
      </c>
    </row>
    <row r="12" spans="1:11" x14ac:dyDescent="0.25">
      <c r="A12" s="65" t="s">
        <v>22</v>
      </c>
      <c r="B12" s="66"/>
      <c r="C12" s="98">
        <v>54</v>
      </c>
      <c r="D12" s="98">
        <v>2.5000000000000001E-2</v>
      </c>
      <c r="E12" s="66">
        <f t="shared" si="0"/>
        <v>1.35</v>
      </c>
      <c r="F12" s="66">
        <v>1</v>
      </c>
      <c r="G12" s="66">
        <f t="shared" si="1"/>
        <v>1.35</v>
      </c>
      <c r="H12" s="66">
        <v>0.76</v>
      </c>
      <c r="I12" s="66">
        <v>120</v>
      </c>
      <c r="J12" s="67">
        <f t="shared" si="2"/>
        <v>123.12</v>
      </c>
      <c r="K12" s="95">
        <f>J12/I12</f>
        <v>1.026</v>
      </c>
    </row>
    <row r="13" spans="1:11" x14ac:dyDescent="0.25">
      <c r="A13" s="65" t="s">
        <v>176</v>
      </c>
      <c r="B13" s="66"/>
      <c r="C13" s="98">
        <v>723</v>
      </c>
      <c r="D13" s="98">
        <v>1.4999999999999999E-2</v>
      </c>
      <c r="E13" s="66">
        <f t="shared" si="0"/>
        <v>10.844999999999999</v>
      </c>
      <c r="F13" s="66">
        <v>1</v>
      </c>
      <c r="G13" s="66">
        <f t="shared" si="1"/>
        <v>10.844999999999999</v>
      </c>
      <c r="H13" s="66">
        <v>0.76</v>
      </c>
      <c r="I13" s="66">
        <v>120</v>
      </c>
      <c r="J13" s="67">
        <f t="shared" si="2"/>
        <v>989.06399999999985</v>
      </c>
      <c r="K13" s="95">
        <f>J13/I13</f>
        <v>8.2421999999999986</v>
      </c>
    </row>
    <row r="14" spans="1:11" x14ac:dyDescent="0.25">
      <c r="A14" s="65"/>
      <c r="B14" s="66"/>
      <c r="C14" s="98"/>
      <c r="D14" s="98"/>
      <c r="E14" s="66">
        <f t="shared" si="0"/>
        <v>0</v>
      </c>
      <c r="F14" s="66"/>
      <c r="G14" s="66">
        <f t="shared" si="1"/>
        <v>0</v>
      </c>
      <c r="H14" s="66"/>
      <c r="I14" s="66"/>
      <c r="J14" s="67">
        <f t="shared" si="2"/>
        <v>0</v>
      </c>
    </row>
    <row r="15" spans="1:11" x14ac:dyDescent="0.25">
      <c r="A15" s="65"/>
      <c r="B15" s="66"/>
      <c r="C15" s="98"/>
      <c r="D15" s="98"/>
      <c r="E15" s="66">
        <f t="shared" si="0"/>
        <v>0</v>
      </c>
      <c r="F15" s="66"/>
      <c r="G15" s="66">
        <f t="shared" si="1"/>
        <v>0</v>
      </c>
      <c r="H15" s="66"/>
      <c r="I15" s="66"/>
      <c r="J15" s="67">
        <f t="shared" si="2"/>
        <v>0</v>
      </c>
    </row>
    <row r="16" spans="1:11" x14ac:dyDescent="0.25">
      <c r="A16" s="65"/>
      <c r="B16" s="66"/>
      <c r="C16" s="98"/>
      <c r="D16" s="98"/>
      <c r="E16" s="66">
        <f t="shared" si="0"/>
        <v>0</v>
      </c>
      <c r="F16" s="66"/>
      <c r="G16" s="66">
        <f t="shared" si="1"/>
        <v>0</v>
      </c>
      <c r="H16" s="66"/>
      <c r="I16" s="66"/>
      <c r="J16" s="67">
        <f t="shared" si="2"/>
        <v>0</v>
      </c>
    </row>
    <row r="17" spans="1:11" x14ac:dyDescent="0.25">
      <c r="A17" s="65"/>
      <c r="B17" s="66"/>
      <c r="C17" s="98"/>
      <c r="D17" s="98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</row>
    <row r="18" spans="1:11" ht="13" thickBot="1" x14ac:dyDescent="0.3">
      <c r="A18" s="68" t="s">
        <v>24</v>
      </c>
      <c r="B18" s="69">
        <f>SUM(B11:B17)</f>
        <v>0</v>
      </c>
      <c r="C18" s="99">
        <f>SUM(C11:C17)</f>
        <v>2016</v>
      </c>
      <c r="D18" s="99"/>
      <c r="E18" s="69">
        <f>SUM(E11:E17)</f>
        <v>15.911999999999999</v>
      </c>
      <c r="F18" s="69"/>
      <c r="G18" s="69">
        <f>SUM(G11:G17)</f>
        <v>15.911999999999999</v>
      </c>
      <c r="H18" s="69"/>
      <c r="I18" s="69"/>
      <c r="J18" s="70">
        <f>SUM(J11:J17)</f>
        <v>1451.1743999999999</v>
      </c>
      <c r="K18" s="95">
        <f>SUM(K11:K17)</f>
        <v>12.093119999999999</v>
      </c>
    </row>
    <row r="19" spans="1:11" x14ac:dyDescent="0.25">
      <c r="A19" s="104"/>
      <c r="B19" s="104"/>
      <c r="C19" s="102"/>
      <c r="D19" s="102"/>
      <c r="E19" s="104"/>
      <c r="F19" s="104"/>
      <c r="G19" s="104"/>
      <c r="H19" s="104"/>
      <c r="I19" s="104"/>
      <c r="J19" s="104"/>
    </row>
    <row r="20" spans="1:11" ht="13.5" thickBot="1" x14ac:dyDescent="0.35">
      <c r="A20" s="61" t="s">
        <v>25</v>
      </c>
    </row>
    <row r="21" spans="1:11" ht="25.5" thickBot="1" x14ac:dyDescent="0.3">
      <c r="A21" s="62" t="s">
        <v>26</v>
      </c>
      <c r="B21" s="63" t="s">
        <v>13</v>
      </c>
      <c r="C21" s="96" t="s">
        <v>27</v>
      </c>
      <c r="D21" s="96" t="s">
        <v>14</v>
      </c>
      <c r="E21" s="63" t="s">
        <v>15</v>
      </c>
      <c r="F21" s="63" t="s">
        <v>16</v>
      </c>
      <c r="G21" s="63" t="s">
        <v>17</v>
      </c>
      <c r="H21" s="63" t="s">
        <v>18</v>
      </c>
      <c r="I21" s="63" t="s">
        <v>19</v>
      </c>
      <c r="J21" s="64" t="s">
        <v>20</v>
      </c>
      <c r="K21" s="111" t="s">
        <v>86</v>
      </c>
    </row>
    <row r="22" spans="1:11" x14ac:dyDescent="0.25">
      <c r="A22" s="71" t="s">
        <v>28</v>
      </c>
      <c r="B22" s="72"/>
      <c r="C22" s="97">
        <v>1039</v>
      </c>
      <c r="D22" s="97">
        <v>3.0000000000000001E-3</v>
      </c>
      <c r="E22" s="72">
        <f t="shared" ref="E22:E28" si="3">C22*D22</f>
        <v>3.117</v>
      </c>
      <c r="F22" s="72">
        <v>1</v>
      </c>
      <c r="G22" s="72">
        <f t="shared" ref="G22:G28" si="4">E22*F22</f>
        <v>3.117</v>
      </c>
      <c r="H22" s="72">
        <v>0.85</v>
      </c>
      <c r="I22" s="72">
        <v>30</v>
      </c>
      <c r="J22" s="73">
        <f t="shared" ref="J22:J28" si="5">G22*H22*I22</f>
        <v>79.483499999999992</v>
      </c>
      <c r="K22" s="95">
        <f>J22/I22</f>
        <v>2.6494499999999999</v>
      </c>
    </row>
    <row r="23" spans="1:11" x14ac:dyDescent="0.25">
      <c r="A23" s="65" t="s">
        <v>22</v>
      </c>
      <c r="B23" s="66"/>
      <c r="C23" s="98">
        <v>54</v>
      </c>
      <c r="D23" s="98">
        <v>2.5000000000000001E-2</v>
      </c>
      <c r="E23" s="66">
        <f t="shared" si="3"/>
        <v>1.35</v>
      </c>
      <c r="F23" s="66">
        <v>1</v>
      </c>
      <c r="G23" s="66">
        <f t="shared" si="4"/>
        <v>1.35</v>
      </c>
      <c r="H23" s="66">
        <v>0.85</v>
      </c>
      <c r="I23" s="66">
        <v>30</v>
      </c>
      <c r="J23" s="67">
        <f t="shared" si="5"/>
        <v>34.424999999999997</v>
      </c>
      <c r="K23" s="95">
        <f>J23/I23</f>
        <v>1.1475</v>
      </c>
    </row>
    <row r="24" spans="1:11" x14ac:dyDescent="0.25">
      <c r="A24" s="65" t="s">
        <v>176</v>
      </c>
      <c r="B24" s="66"/>
      <c r="C24" s="98">
        <v>723</v>
      </c>
      <c r="D24" s="98">
        <v>1.4999999999999999E-2</v>
      </c>
      <c r="E24" s="66">
        <f t="shared" si="3"/>
        <v>10.844999999999999</v>
      </c>
      <c r="F24" s="66">
        <v>1</v>
      </c>
      <c r="G24" s="66">
        <f t="shared" si="4"/>
        <v>10.844999999999999</v>
      </c>
      <c r="H24" s="66">
        <v>0.85</v>
      </c>
      <c r="I24" s="66">
        <v>30</v>
      </c>
      <c r="J24" s="67">
        <f t="shared" si="5"/>
        <v>276.54749999999996</v>
      </c>
      <c r="K24" s="95">
        <f>J24/I24</f>
        <v>9.2182499999999994</v>
      </c>
    </row>
    <row r="25" spans="1:11" x14ac:dyDescent="0.25">
      <c r="A25" s="65"/>
      <c r="B25" s="66"/>
      <c r="C25" s="95"/>
      <c r="D25" s="98"/>
      <c r="E25" s="66">
        <f t="shared" si="3"/>
        <v>0</v>
      </c>
      <c r="F25" s="66"/>
      <c r="G25" s="66">
        <f t="shared" si="4"/>
        <v>0</v>
      </c>
      <c r="H25" s="66"/>
      <c r="I25" s="66"/>
      <c r="J25" s="67">
        <f t="shared" si="5"/>
        <v>0</v>
      </c>
    </row>
    <row r="26" spans="1:11" x14ac:dyDescent="0.25">
      <c r="A26" s="65"/>
      <c r="B26" s="66"/>
      <c r="C26" s="95"/>
      <c r="D26" s="98"/>
      <c r="E26" s="66">
        <f t="shared" si="3"/>
        <v>0</v>
      </c>
      <c r="F26" s="66"/>
      <c r="G26" s="66">
        <f t="shared" si="4"/>
        <v>0</v>
      </c>
      <c r="H26" s="66"/>
      <c r="I26" s="66"/>
      <c r="J26" s="67">
        <f t="shared" si="5"/>
        <v>0</v>
      </c>
    </row>
    <row r="27" spans="1:11" x14ac:dyDescent="0.25">
      <c r="A27" s="65"/>
      <c r="B27" s="66"/>
      <c r="C27" s="95"/>
      <c r="D27" s="98"/>
      <c r="E27" s="66">
        <f t="shared" si="3"/>
        <v>0</v>
      </c>
      <c r="F27" s="66"/>
      <c r="G27" s="66">
        <f t="shared" si="4"/>
        <v>0</v>
      </c>
      <c r="H27" s="66"/>
      <c r="I27" s="66"/>
      <c r="J27" s="67">
        <f t="shared" si="5"/>
        <v>0</v>
      </c>
    </row>
    <row r="28" spans="1:11" x14ac:dyDescent="0.25">
      <c r="A28" s="65"/>
      <c r="B28" s="66"/>
      <c r="C28" s="95"/>
      <c r="D28" s="98"/>
      <c r="E28" s="66">
        <f t="shared" si="3"/>
        <v>0</v>
      </c>
      <c r="F28" s="66"/>
      <c r="G28" s="66">
        <f t="shared" si="4"/>
        <v>0</v>
      </c>
      <c r="H28" s="66"/>
      <c r="I28" s="66"/>
      <c r="J28" s="67">
        <f t="shared" si="5"/>
        <v>0</v>
      </c>
    </row>
    <row r="29" spans="1:11" ht="13" thickBot="1" x14ac:dyDescent="0.3">
      <c r="A29" s="68" t="s">
        <v>24</v>
      </c>
      <c r="B29" s="69">
        <f>SUM(B22:B28)</f>
        <v>0</v>
      </c>
      <c r="C29" s="95">
        <f>SUM(C22:C28)</f>
        <v>1816</v>
      </c>
      <c r="D29" s="99"/>
      <c r="E29" s="69">
        <f>SUM(E22:E28)</f>
        <v>15.311999999999999</v>
      </c>
      <c r="F29" s="69"/>
      <c r="G29" s="69">
        <f>SUM(G22:G28)</f>
        <v>15.311999999999999</v>
      </c>
      <c r="H29" s="69"/>
      <c r="I29" s="69"/>
      <c r="J29" s="70">
        <f>SUM(J22:J28)</f>
        <v>390.45599999999996</v>
      </c>
      <c r="K29" s="95">
        <f>SUM(K22:K28)</f>
        <v>13.0152</v>
      </c>
    </row>
    <row r="30" spans="1:11" x14ac:dyDescent="0.25">
      <c r="C30" s="95"/>
    </row>
    <row r="31" spans="1:11" ht="14.5" thickBot="1" x14ac:dyDescent="0.35">
      <c r="A31" s="60" t="s">
        <v>29</v>
      </c>
    </row>
    <row r="32" spans="1:11" ht="32" thickBot="1" x14ac:dyDescent="0.3">
      <c r="A32" s="62" t="s">
        <v>30</v>
      </c>
      <c r="B32" s="63" t="s">
        <v>20</v>
      </c>
      <c r="C32" s="96" t="s">
        <v>31</v>
      </c>
      <c r="D32" s="96" t="s">
        <v>32</v>
      </c>
      <c r="E32" s="63" t="s">
        <v>33</v>
      </c>
      <c r="F32" s="63" t="s">
        <v>34</v>
      </c>
      <c r="G32" s="63" t="s">
        <v>35</v>
      </c>
      <c r="H32" s="63" t="s">
        <v>36</v>
      </c>
      <c r="I32" s="63" t="s">
        <v>37</v>
      </c>
      <c r="J32" s="64" t="s">
        <v>38</v>
      </c>
    </row>
    <row r="33" spans="1:16" x14ac:dyDescent="0.25">
      <c r="A33" s="71" t="s">
        <v>10</v>
      </c>
      <c r="B33" s="72">
        <f>J18</f>
        <v>1451.1743999999999</v>
      </c>
      <c r="C33" s="97">
        <v>1</v>
      </c>
      <c r="D33" s="97">
        <v>1</v>
      </c>
      <c r="E33" s="72">
        <v>1</v>
      </c>
      <c r="F33" s="72">
        <v>1</v>
      </c>
      <c r="G33" s="72">
        <v>1</v>
      </c>
      <c r="H33" s="72">
        <v>1</v>
      </c>
      <c r="I33" s="72">
        <v>1</v>
      </c>
      <c r="J33" s="73">
        <f>B33*C33*D33*E33*F33*G33*H33*I33</f>
        <v>1451.1743999999999</v>
      </c>
    </row>
    <row r="34" spans="1:16" ht="13" thickBot="1" x14ac:dyDescent="0.3">
      <c r="A34" s="68" t="s">
        <v>25</v>
      </c>
      <c r="B34" s="69">
        <f>J29</f>
        <v>390.45599999999996</v>
      </c>
      <c r="C34" s="99">
        <v>1</v>
      </c>
      <c r="D34" s="99">
        <v>1</v>
      </c>
      <c r="E34" s="69">
        <v>1</v>
      </c>
      <c r="F34" s="69">
        <v>1</v>
      </c>
      <c r="G34" s="69">
        <v>1</v>
      </c>
      <c r="H34" s="69">
        <v>1</v>
      </c>
      <c r="I34" s="69">
        <v>1</v>
      </c>
      <c r="J34" s="70">
        <f>B34*C34*D34*E34*F34*G34*H34*I34</f>
        <v>390.45599999999996</v>
      </c>
    </row>
    <row r="35" spans="1:16" ht="13" thickBot="1" x14ac:dyDescent="0.3">
      <c r="A35" s="74" t="s">
        <v>39</v>
      </c>
      <c r="B35" s="75"/>
      <c r="C35" s="100"/>
      <c r="D35" s="100"/>
      <c r="E35" s="75"/>
      <c r="F35" s="75"/>
      <c r="G35" s="75"/>
      <c r="H35" s="75"/>
      <c r="I35" s="75"/>
      <c r="J35" s="76">
        <f>SUM(J33:J34)</f>
        <v>1841.6303999999998</v>
      </c>
    </row>
    <row r="38" spans="1:16" ht="15.5" x14ac:dyDescent="0.35">
      <c r="E38" s="57" t="s">
        <v>40</v>
      </c>
      <c r="F38" s="61"/>
      <c r="K38" s="87"/>
      <c r="L38" s="56"/>
    </row>
    <row r="39" spans="1:16" x14ac:dyDescent="0.25">
      <c r="K39" s="87"/>
      <c r="L39" s="56"/>
    </row>
    <row r="40" spans="1:16" ht="13" x14ac:dyDescent="0.3">
      <c r="A40" s="61" t="s">
        <v>41</v>
      </c>
      <c r="C40" s="95" t="s">
        <v>196</v>
      </c>
      <c r="G40" s="61" t="s">
        <v>42</v>
      </c>
      <c r="H40" s="56" t="s">
        <v>6</v>
      </c>
      <c r="K40" s="87"/>
      <c r="L40" s="56"/>
    </row>
    <row r="41" spans="1:16" x14ac:dyDescent="0.25">
      <c r="K41" s="87"/>
      <c r="L41" s="56"/>
    </row>
    <row r="42" spans="1:16" x14ac:dyDescent="0.25">
      <c r="K42" s="87"/>
      <c r="L42" s="56"/>
    </row>
    <row r="43" spans="1:16" ht="42" x14ac:dyDescent="0.25">
      <c r="A43" s="77" t="s">
        <v>43</v>
      </c>
      <c r="B43" s="77" t="s">
        <v>38</v>
      </c>
      <c r="C43" s="89" t="s">
        <v>44</v>
      </c>
      <c r="D43" s="89" t="s">
        <v>45</v>
      </c>
      <c r="E43" s="77" t="s">
        <v>101</v>
      </c>
      <c r="F43" s="77" t="s">
        <v>122</v>
      </c>
      <c r="G43" s="78" t="s">
        <v>48</v>
      </c>
      <c r="H43" s="77" t="s">
        <v>49</v>
      </c>
      <c r="I43" s="77" t="s">
        <v>50</v>
      </c>
      <c r="J43" s="77" t="s">
        <v>46</v>
      </c>
      <c r="K43" s="89" t="s">
        <v>51</v>
      </c>
      <c r="L43" s="77" t="s">
        <v>211</v>
      </c>
      <c r="M43" s="77" t="s">
        <v>210</v>
      </c>
      <c r="N43" s="77" t="s">
        <v>52</v>
      </c>
      <c r="O43" s="106"/>
      <c r="P43" s="46"/>
    </row>
    <row r="44" spans="1:16" x14ac:dyDescent="0.25">
      <c r="A44" s="55" t="s">
        <v>10</v>
      </c>
      <c r="B44" s="55">
        <f>J33</f>
        <v>1451.1743999999999</v>
      </c>
      <c r="C44" s="90">
        <v>0.75</v>
      </c>
      <c r="D44" s="90">
        <v>0.25</v>
      </c>
      <c r="E44" s="55">
        <f>C44*B44</f>
        <v>1088.3807999999999</v>
      </c>
      <c r="F44" s="55">
        <f>D44*B44</f>
        <v>362.79359999999997</v>
      </c>
      <c r="G44" s="55">
        <v>362</v>
      </c>
      <c r="H44" s="55">
        <v>491</v>
      </c>
      <c r="I44" s="55">
        <f>F44-H44-L44</f>
        <v>-128.20640000000003</v>
      </c>
      <c r="J44" s="55">
        <f>E44-G44</f>
        <v>726.38079999999991</v>
      </c>
      <c r="K44" s="90">
        <v>0</v>
      </c>
      <c r="L44" s="55">
        <f>K44*F44</f>
        <v>0</v>
      </c>
      <c r="M44" s="55" t="s">
        <v>3</v>
      </c>
      <c r="N44" s="55" t="e">
        <f>L44-M44</f>
        <v>#VALUE!</v>
      </c>
    </row>
    <row r="45" spans="1:16" x14ac:dyDescent="0.25">
      <c r="A45" s="55" t="s">
        <v>25</v>
      </c>
      <c r="B45" s="55">
        <f>J34</f>
        <v>390.45599999999996</v>
      </c>
      <c r="C45" s="90">
        <v>0.85</v>
      </c>
      <c r="D45" s="90">
        <v>0.15</v>
      </c>
      <c r="E45" s="55">
        <f>C45*B45</f>
        <v>331.88759999999996</v>
      </c>
      <c r="F45" s="55">
        <f>D45*B45</f>
        <v>58.56839999999999</v>
      </c>
      <c r="G45" s="55">
        <v>131</v>
      </c>
      <c r="H45" s="55">
        <v>0</v>
      </c>
      <c r="I45" s="55">
        <f>F45-H45-L45</f>
        <v>52.711559999999992</v>
      </c>
      <c r="J45" s="55">
        <f>E45-G45</f>
        <v>200.88759999999996</v>
      </c>
      <c r="K45" s="90">
        <v>0.1</v>
      </c>
      <c r="L45" s="55">
        <f>K45*F45</f>
        <v>5.8568399999999992</v>
      </c>
      <c r="M45" s="55" t="s">
        <v>3</v>
      </c>
      <c r="N45" s="55" t="e">
        <f>L45-M45</f>
        <v>#VALUE!</v>
      </c>
    </row>
    <row r="46" spans="1:16" x14ac:dyDescent="0.25">
      <c r="A46" s="55"/>
      <c r="B46" s="55"/>
      <c r="C46" s="90"/>
      <c r="D46" s="90"/>
      <c r="E46" s="55">
        <f>C46*B46</f>
        <v>0</v>
      </c>
      <c r="F46" s="55">
        <f>D46*B46</f>
        <v>0</v>
      </c>
      <c r="G46" s="55"/>
      <c r="H46" s="55"/>
      <c r="I46" s="55">
        <f>F46-H46</f>
        <v>0</v>
      </c>
      <c r="J46" s="55" t="s">
        <v>3</v>
      </c>
      <c r="K46" s="90"/>
      <c r="L46" s="55">
        <f>K46*I46</f>
        <v>0</v>
      </c>
      <c r="M46" s="55" t="s">
        <v>3</v>
      </c>
      <c r="N46" s="55"/>
    </row>
    <row r="47" spans="1:16" x14ac:dyDescent="0.25">
      <c r="K47" s="87"/>
      <c r="L47" s="56"/>
    </row>
    <row r="48" spans="1:16" x14ac:dyDescent="0.25">
      <c r="K48" s="87"/>
      <c r="L48" s="56"/>
    </row>
    <row r="49" spans="1:16" ht="13" x14ac:dyDescent="0.3">
      <c r="A49" s="61" t="s">
        <v>55</v>
      </c>
      <c r="B49" s="79" t="s">
        <v>3</v>
      </c>
      <c r="C49" s="101" t="s">
        <v>3</v>
      </c>
      <c r="D49" s="87" t="s">
        <v>56</v>
      </c>
      <c r="E49" s="56" t="s">
        <v>3</v>
      </c>
      <c r="K49" s="87"/>
      <c r="L49" s="56"/>
    </row>
    <row r="50" spans="1:16" ht="21" x14ac:dyDescent="0.25">
      <c r="A50" s="80" t="s">
        <v>30</v>
      </c>
      <c r="B50" s="80" t="s">
        <v>57</v>
      </c>
      <c r="C50" s="91" t="s">
        <v>58</v>
      </c>
      <c r="D50" s="91" t="s">
        <v>59</v>
      </c>
      <c r="E50" s="80" t="s">
        <v>60</v>
      </c>
      <c r="F50" s="80" t="s">
        <v>61</v>
      </c>
      <c r="G50" s="80" t="s">
        <v>62</v>
      </c>
      <c r="H50" s="80" t="s">
        <v>63</v>
      </c>
      <c r="I50" s="80" t="s">
        <v>64</v>
      </c>
      <c r="J50" s="80" t="s">
        <v>65</v>
      </c>
      <c r="K50" s="91" t="s">
        <v>66</v>
      </c>
      <c r="L50" s="80" t="s">
        <v>67</v>
      </c>
      <c r="M50" s="80" t="s">
        <v>68</v>
      </c>
      <c r="N50" s="80" t="s">
        <v>69</v>
      </c>
      <c r="O50" s="80" t="s">
        <v>70</v>
      </c>
      <c r="P50" s="49" t="s">
        <v>71</v>
      </c>
    </row>
    <row r="51" spans="1:16" x14ac:dyDescent="0.25">
      <c r="A51" s="81" t="s">
        <v>10</v>
      </c>
      <c r="B51" s="81"/>
      <c r="C51" s="92"/>
      <c r="D51" s="92"/>
      <c r="E51" s="81"/>
      <c r="F51" s="81"/>
      <c r="G51" s="81"/>
      <c r="H51" s="81"/>
      <c r="I51" s="81"/>
      <c r="J51" s="81"/>
      <c r="K51" s="92"/>
      <c r="L51" s="81"/>
      <c r="M51" s="81"/>
      <c r="N51" s="81"/>
      <c r="O51" s="81"/>
      <c r="P51" s="4"/>
    </row>
    <row r="52" spans="1:16" x14ac:dyDescent="0.25">
      <c r="A52" s="81" t="s">
        <v>72</v>
      </c>
      <c r="B52" s="81"/>
      <c r="C52" s="92"/>
      <c r="D52" s="92"/>
      <c r="E52" s="81"/>
      <c r="F52" s="81"/>
      <c r="G52" s="81"/>
      <c r="H52" s="81"/>
      <c r="I52" s="81"/>
      <c r="J52" s="81"/>
      <c r="K52" s="92"/>
      <c r="L52" s="81"/>
      <c r="M52" s="81"/>
      <c r="N52" s="81"/>
      <c r="O52" s="81"/>
      <c r="P52" s="4"/>
    </row>
    <row r="53" spans="1:16" x14ac:dyDescent="0.25">
      <c r="A53" s="81" t="s">
        <v>73</v>
      </c>
      <c r="B53" s="81"/>
      <c r="C53" s="92"/>
      <c r="D53" s="92"/>
      <c r="E53" s="81"/>
      <c r="F53" s="81"/>
      <c r="G53" s="81"/>
      <c r="H53" s="81"/>
      <c r="I53" s="81"/>
      <c r="J53" s="81"/>
      <c r="K53" s="92"/>
      <c r="L53" s="81"/>
      <c r="M53" s="81"/>
      <c r="N53" s="81"/>
      <c r="O53" s="81"/>
      <c r="P53" s="4"/>
    </row>
    <row r="54" spans="1:16" x14ac:dyDescent="0.25">
      <c r="K54" s="87"/>
      <c r="L54" s="56"/>
    </row>
    <row r="55" spans="1:16" x14ac:dyDescent="0.25">
      <c r="K55" s="87"/>
      <c r="L55" s="56"/>
    </row>
    <row r="56" spans="1:16" x14ac:dyDescent="0.25">
      <c r="A56" s="82" t="s">
        <v>74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6" x14ac:dyDescent="0.25">
      <c r="A57" s="82" t="s">
        <v>75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6" x14ac:dyDescent="0.25">
      <c r="A58" s="82" t="s">
        <v>76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6" x14ac:dyDescent="0.25">
      <c r="A59" s="82" t="s">
        <v>77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78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79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80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81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82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83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84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</sheetData>
  <phoneticPr fontId="0" type="noConversion"/>
  <pageMargins left="0.75" right="0.75" top="1" bottom="1" header="0.5" footer="0.5"/>
  <pageSetup scale="63" orientation="portrait" horizontalDpi="4294967292" r:id="rId1"/>
  <headerFooter alignWithMargins="0">
    <oddHeader>&amp;C&amp;A&amp;R&amp;D  &amp;T</oddHeader>
    <oddFooter>Page &amp;P</oddFooter>
  </headerFooter>
  <rowBreaks count="1" manualBreakCount="1">
    <brk id="37" max="65535" man="1"/>
  </row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P66"/>
  <sheetViews>
    <sheetView topLeftCell="A34" zoomScale="75" workbookViewId="0">
      <selection activeCell="H45" sqref="H45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5" width="8.81640625" style="56" customWidth="1"/>
  </cols>
  <sheetData>
    <row r="1" spans="1:11" ht="15.5" x14ac:dyDescent="0.35">
      <c r="D1" s="94" t="s">
        <v>0</v>
      </c>
      <c r="E1" s="57"/>
    </row>
    <row r="2" spans="1:11" ht="15.5" x14ac:dyDescent="0.35">
      <c r="D2" s="94" t="s">
        <v>1</v>
      </c>
      <c r="E2" s="57"/>
    </row>
    <row r="4" spans="1:11" ht="13" x14ac:dyDescent="0.3">
      <c r="A4" s="58" t="s">
        <v>2</v>
      </c>
      <c r="B4" s="59" t="s">
        <v>197</v>
      </c>
      <c r="C4" s="95"/>
      <c r="D4" s="95"/>
      <c r="E4" s="59"/>
      <c r="F4" s="58" t="s">
        <v>5</v>
      </c>
      <c r="G4" s="59" t="s">
        <v>6</v>
      </c>
      <c r="H4" s="59"/>
      <c r="I4" s="59"/>
      <c r="J4" s="59"/>
    </row>
    <row r="5" spans="1:11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1" ht="13" x14ac:dyDescent="0.3">
      <c r="A6" s="58" t="s">
        <v>7</v>
      </c>
      <c r="B6" s="55">
        <v>25143</v>
      </c>
      <c r="C6" s="95"/>
      <c r="D6" s="95"/>
      <c r="E6" s="58" t="s">
        <v>8</v>
      </c>
      <c r="F6" s="59"/>
      <c r="G6" s="59"/>
      <c r="H6" s="55">
        <v>8577</v>
      </c>
      <c r="I6" s="59"/>
      <c r="J6" s="59"/>
    </row>
    <row r="8" spans="1:11" ht="14" x14ac:dyDescent="0.3">
      <c r="A8" s="60" t="s">
        <v>9</v>
      </c>
    </row>
    <row r="9" spans="1:11" ht="13.5" thickBot="1" x14ac:dyDescent="0.35">
      <c r="A9" s="61" t="s">
        <v>10</v>
      </c>
    </row>
    <row r="10" spans="1:11" ht="25.5" thickBot="1" x14ac:dyDescent="0.3">
      <c r="A10" s="62" t="s">
        <v>26</v>
      </c>
      <c r="B10" s="63" t="s">
        <v>13</v>
      </c>
      <c r="C10" s="96" t="s">
        <v>27</v>
      </c>
      <c r="D10" s="96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K10" s="88" t="s">
        <v>86</v>
      </c>
    </row>
    <row r="11" spans="1:11" x14ac:dyDescent="0.25">
      <c r="A11" s="71" t="s">
        <v>28</v>
      </c>
      <c r="B11" s="72"/>
      <c r="C11" s="97">
        <v>1872</v>
      </c>
      <c r="D11" s="97">
        <v>1E-3</v>
      </c>
      <c r="E11" s="72">
        <f t="shared" ref="E11:E17" si="0">C11*D11</f>
        <v>1.8720000000000001</v>
      </c>
      <c r="F11" s="72">
        <v>1</v>
      </c>
      <c r="G11" s="72">
        <f t="shared" ref="G11:G17" si="1">E11*F11</f>
        <v>1.8720000000000001</v>
      </c>
      <c r="H11" s="72">
        <v>0.76</v>
      </c>
      <c r="I11" s="72">
        <v>100</v>
      </c>
      <c r="J11" s="73">
        <f t="shared" ref="J11:J17" si="2">G11*H11*I11</f>
        <v>142.27200000000002</v>
      </c>
      <c r="K11" s="87">
        <f>J11/I11</f>
        <v>1.4227200000000002</v>
      </c>
    </row>
    <row r="12" spans="1:11" x14ac:dyDescent="0.25">
      <c r="A12" s="65" t="s">
        <v>22</v>
      </c>
      <c r="B12" s="66"/>
      <c r="C12" s="98">
        <v>3418</v>
      </c>
      <c r="D12" s="98">
        <v>0.01</v>
      </c>
      <c r="E12" s="66">
        <f t="shared" si="0"/>
        <v>34.18</v>
      </c>
      <c r="F12" s="66">
        <v>1.2</v>
      </c>
      <c r="G12" s="66">
        <f t="shared" si="1"/>
        <v>41.015999999999998</v>
      </c>
      <c r="H12" s="66">
        <v>0.76</v>
      </c>
      <c r="I12" s="66">
        <v>100</v>
      </c>
      <c r="J12" s="67">
        <f t="shared" si="2"/>
        <v>3117.2159999999999</v>
      </c>
      <c r="K12" s="87">
        <f>J12/I12</f>
        <v>31.172159999999998</v>
      </c>
    </row>
    <row r="13" spans="1:11" x14ac:dyDescent="0.25">
      <c r="A13" s="65" t="s">
        <v>23</v>
      </c>
      <c r="B13" s="66"/>
      <c r="C13" s="98">
        <v>464</v>
      </c>
      <c r="D13" s="98">
        <v>0.05</v>
      </c>
      <c r="E13" s="66">
        <f t="shared" si="0"/>
        <v>23.200000000000003</v>
      </c>
      <c r="F13" s="66">
        <v>1.75</v>
      </c>
      <c r="G13" s="66">
        <f t="shared" si="1"/>
        <v>40.600000000000009</v>
      </c>
      <c r="H13" s="66">
        <v>0.76</v>
      </c>
      <c r="I13" s="66">
        <v>100</v>
      </c>
      <c r="J13" s="67">
        <f t="shared" si="2"/>
        <v>3085.6000000000004</v>
      </c>
      <c r="K13" s="87">
        <f>J13/I13</f>
        <v>30.856000000000005</v>
      </c>
    </row>
    <row r="14" spans="1:11" x14ac:dyDescent="0.25">
      <c r="A14" s="65"/>
      <c r="B14" s="66"/>
      <c r="C14" s="98"/>
      <c r="D14" s="98"/>
      <c r="E14" s="66">
        <f t="shared" si="0"/>
        <v>0</v>
      </c>
      <c r="F14" s="66"/>
      <c r="G14" s="66">
        <f t="shared" si="1"/>
        <v>0</v>
      </c>
      <c r="H14" s="66"/>
      <c r="I14" s="66"/>
      <c r="J14" s="67">
        <f t="shared" si="2"/>
        <v>0</v>
      </c>
    </row>
    <row r="15" spans="1:11" x14ac:dyDescent="0.25">
      <c r="A15" s="65"/>
      <c r="B15" s="66"/>
      <c r="C15" s="98"/>
      <c r="D15" s="98"/>
      <c r="E15" s="66">
        <f t="shared" si="0"/>
        <v>0</v>
      </c>
      <c r="F15" s="66"/>
      <c r="G15" s="66">
        <f t="shared" si="1"/>
        <v>0</v>
      </c>
      <c r="H15" s="66"/>
      <c r="I15" s="66"/>
      <c r="J15" s="67">
        <f t="shared" si="2"/>
        <v>0</v>
      </c>
    </row>
    <row r="16" spans="1:11" x14ac:dyDescent="0.25">
      <c r="A16" s="65"/>
      <c r="B16" s="66"/>
      <c r="C16" s="98"/>
      <c r="D16" s="98"/>
      <c r="E16" s="66">
        <f t="shared" si="0"/>
        <v>0</v>
      </c>
      <c r="F16" s="66"/>
      <c r="G16" s="66">
        <f t="shared" si="1"/>
        <v>0</v>
      </c>
      <c r="H16" s="66"/>
      <c r="I16" s="66"/>
      <c r="J16" s="67">
        <f t="shared" si="2"/>
        <v>0</v>
      </c>
    </row>
    <row r="17" spans="1:11" x14ac:dyDescent="0.25">
      <c r="A17" s="65"/>
      <c r="B17" s="66"/>
      <c r="C17" s="98"/>
      <c r="D17" s="98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</row>
    <row r="18" spans="1:11" ht="13" thickBot="1" x14ac:dyDescent="0.3">
      <c r="A18" s="68" t="s">
        <v>24</v>
      </c>
      <c r="B18" s="69">
        <f>SUM(B11:B17)</f>
        <v>0</v>
      </c>
      <c r="C18" s="99">
        <f>SUM(C11:C17)</f>
        <v>5754</v>
      </c>
      <c r="D18" s="99"/>
      <c r="E18" s="69">
        <f>SUM(E11:E17)</f>
        <v>59.252000000000002</v>
      </c>
      <c r="F18" s="69"/>
      <c r="G18" s="69">
        <f>SUM(G11:G17)</f>
        <v>83.488</v>
      </c>
      <c r="H18" s="69"/>
      <c r="I18" s="69"/>
      <c r="J18" s="70">
        <f>SUM(J11:J17)</f>
        <v>6345.0879999999997</v>
      </c>
      <c r="K18" s="87">
        <f>SUM(K11:K17)</f>
        <v>63.450879999999998</v>
      </c>
    </row>
    <row r="20" spans="1:11" ht="13.5" thickBot="1" x14ac:dyDescent="0.35">
      <c r="A20" s="61" t="s">
        <v>25</v>
      </c>
    </row>
    <row r="21" spans="1:11" ht="25.5" thickBot="1" x14ac:dyDescent="0.3">
      <c r="A21" s="62" t="s">
        <v>26</v>
      </c>
      <c r="B21" s="63" t="s">
        <v>13</v>
      </c>
      <c r="C21" s="96" t="s">
        <v>27</v>
      </c>
      <c r="D21" s="96" t="s">
        <v>14</v>
      </c>
      <c r="E21" s="63" t="s">
        <v>15</v>
      </c>
      <c r="F21" s="63" t="s">
        <v>16</v>
      </c>
      <c r="G21" s="63" t="s">
        <v>17</v>
      </c>
      <c r="H21" s="63" t="s">
        <v>18</v>
      </c>
      <c r="I21" s="63" t="s">
        <v>19</v>
      </c>
      <c r="J21" s="64" t="s">
        <v>20</v>
      </c>
      <c r="K21" s="88" t="s">
        <v>86</v>
      </c>
    </row>
    <row r="22" spans="1:11" x14ac:dyDescent="0.25">
      <c r="A22" s="71" t="s">
        <v>28</v>
      </c>
      <c r="B22" s="72"/>
      <c r="C22" s="97">
        <v>1872</v>
      </c>
      <c r="D22" s="97">
        <v>1E-3</v>
      </c>
      <c r="E22" s="72">
        <f t="shared" ref="E22:E28" si="3">C22*D22</f>
        <v>1.8720000000000001</v>
      </c>
      <c r="F22" s="72">
        <v>1</v>
      </c>
      <c r="G22" s="72">
        <f t="shared" ref="G22:G28" si="4">E22*F22</f>
        <v>1.8720000000000001</v>
      </c>
      <c r="H22" s="72">
        <v>0.5</v>
      </c>
      <c r="I22" s="72">
        <v>60</v>
      </c>
      <c r="J22" s="73">
        <f t="shared" ref="J22:J28" si="5">G22*H22*I22</f>
        <v>56.160000000000004</v>
      </c>
      <c r="K22" s="87">
        <f>J22/I22</f>
        <v>0.93600000000000005</v>
      </c>
    </row>
    <row r="23" spans="1:11" x14ac:dyDescent="0.25">
      <c r="A23" s="65" t="s">
        <v>22</v>
      </c>
      <c r="B23" s="66"/>
      <c r="C23" s="98">
        <v>3418</v>
      </c>
      <c r="D23" s="98">
        <v>0.01</v>
      </c>
      <c r="E23" s="66">
        <f t="shared" si="3"/>
        <v>34.18</v>
      </c>
      <c r="F23" s="66">
        <v>1.1000000000000001</v>
      </c>
      <c r="G23" s="66">
        <f t="shared" si="4"/>
        <v>37.598000000000006</v>
      </c>
      <c r="H23" s="66">
        <v>0.5</v>
      </c>
      <c r="I23" s="66">
        <v>60</v>
      </c>
      <c r="J23" s="67">
        <f t="shared" si="5"/>
        <v>1127.9400000000003</v>
      </c>
      <c r="K23" s="87">
        <f>J23/I23</f>
        <v>18.799000000000003</v>
      </c>
    </row>
    <row r="24" spans="1:11" x14ac:dyDescent="0.25">
      <c r="A24" s="65" t="s">
        <v>23</v>
      </c>
      <c r="B24" s="66"/>
      <c r="C24" s="98">
        <v>464</v>
      </c>
      <c r="D24" s="98">
        <v>0.05</v>
      </c>
      <c r="E24" s="66">
        <f t="shared" si="3"/>
        <v>23.200000000000003</v>
      </c>
      <c r="F24" s="66">
        <v>1.5</v>
      </c>
      <c r="G24" s="66">
        <f t="shared" si="4"/>
        <v>34.800000000000004</v>
      </c>
      <c r="H24" s="66">
        <v>0.5</v>
      </c>
      <c r="I24" s="66">
        <v>60</v>
      </c>
      <c r="J24" s="67">
        <f t="shared" si="5"/>
        <v>1044.0000000000002</v>
      </c>
      <c r="K24" s="87">
        <f>J24/I24</f>
        <v>17.400000000000002</v>
      </c>
    </row>
    <row r="25" spans="1:11" x14ac:dyDescent="0.25">
      <c r="A25" s="65"/>
      <c r="B25" s="66"/>
      <c r="C25" s="98"/>
      <c r="D25" s="98"/>
      <c r="E25" s="66">
        <f t="shared" si="3"/>
        <v>0</v>
      </c>
      <c r="F25" s="66"/>
      <c r="G25" s="66">
        <f t="shared" si="4"/>
        <v>0</v>
      </c>
      <c r="H25" s="66"/>
      <c r="I25" s="66"/>
      <c r="J25" s="67">
        <f t="shared" si="5"/>
        <v>0</v>
      </c>
    </row>
    <row r="26" spans="1:11" x14ac:dyDescent="0.25">
      <c r="A26" s="65"/>
      <c r="B26" s="66"/>
      <c r="C26" s="98"/>
      <c r="D26" s="98"/>
      <c r="E26" s="66">
        <f t="shared" si="3"/>
        <v>0</v>
      </c>
      <c r="F26" s="66"/>
      <c r="G26" s="66">
        <f t="shared" si="4"/>
        <v>0</v>
      </c>
      <c r="H26" s="66"/>
      <c r="I26" s="66"/>
      <c r="J26" s="67">
        <f t="shared" si="5"/>
        <v>0</v>
      </c>
    </row>
    <row r="27" spans="1:11" x14ac:dyDescent="0.25">
      <c r="A27" s="65"/>
      <c r="B27" s="66"/>
      <c r="C27" s="98"/>
      <c r="D27" s="98"/>
      <c r="E27" s="66">
        <f t="shared" si="3"/>
        <v>0</v>
      </c>
      <c r="F27" s="66"/>
      <c r="G27" s="66">
        <f t="shared" si="4"/>
        <v>0</v>
      </c>
      <c r="H27" s="66"/>
      <c r="I27" s="66"/>
      <c r="J27" s="67">
        <f t="shared" si="5"/>
        <v>0</v>
      </c>
    </row>
    <row r="28" spans="1:11" x14ac:dyDescent="0.25">
      <c r="A28" s="65"/>
      <c r="B28" s="66"/>
      <c r="C28" s="98"/>
      <c r="D28" s="98"/>
      <c r="E28" s="66">
        <f t="shared" si="3"/>
        <v>0</v>
      </c>
      <c r="F28" s="66"/>
      <c r="G28" s="66">
        <f t="shared" si="4"/>
        <v>0</v>
      </c>
      <c r="H28" s="66"/>
      <c r="I28" s="66"/>
      <c r="J28" s="67">
        <f t="shared" si="5"/>
        <v>0</v>
      </c>
    </row>
    <row r="29" spans="1:11" ht="13" thickBot="1" x14ac:dyDescent="0.3">
      <c r="A29" s="68" t="s">
        <v>24</v>
      </c>
      <c r="B29" s="69">
        <f>SUM(B22:B28)</f>
        <v>0</v>
      </c>
      <c r="C29" s="99">
        <f>SUM(C22:C28)</f>
        <v>5754</v>
      </c>
      <c r="D29" s="99"/>
      <c r="E29" s="69">
        <f>SUM(E22:E28)</f>
        <v>59.252000000000002</v>
      </c>
      <c r="F29" s="69"/>
      <c r="G29" s="69">
        <f>SUM(G22:G28)</f>
        <v>74.27000000000001</v>
      </c>
      <c r="H29" s="69"/>
      <c r="I29" s="69"/>
      <c r="J29" s="70">
        <f>SUM(J22:J28)</f>
        <v>2228.1000000000004</v>
      </c>
      <c r="K29" s="87">
        <f>SUM(K22:K28)</f>
        <v>37.135000000000005</v>
      </c>
    </row>
    <row r="31" spans="1:11" ht="14.5" thickBot="1" x14ac:dyDescent="0.35">
      <c r="A31" s="60" t="s">
        <v>29</v>
      </c>
    </row>
    <row r="32" spans="1:11" ht="32" thickBot="1" x14ac:dyDescent="0.3">
      <c r="A32" s="62" t="s">
        <v>30</v>
      </c>
      <c r="B32" s="63" t="s">
        <v>20</v>
      </c>
      <c r="C32" s="96" t="s">
        <v>31</v>
      </c>
      <c r="D32" s="96" t="s">
        <v>32</v>
      </c>
      <c r="E32" s="63" t="s">
        <v>33</v>
      </c>
      <c r="F32" s="63" t="s">
        <v>34</v>
      </c>
      <c r="G32" s="63" t="s">
        <v>35</v>
      </c>
      <c r="H32" s="63" t="s">
        <v>36</v>
      </c>
      <c r="I32" s="63" t="s">
        <v>37</v>
      </c>
      <c r="J32" s="64" t="s">
        <v>38</v>
      </c>
    </row>
    <row r="33" spans="1:16" x14ac:dyDescent="0.25">
      <c r="A33" s="71" t="s">
        <v>10</v>
      </c>
      <c r="B33" s="72">
        <f>J18</f>
        <v>6345.0879999999997</v>
      </c>
      <c r="C33" s="97">
        <v>1</v>
      </c>
      <c r="D33" s="97">
        <v>1</v>
      </c>
      <c r="E33" s="72">
        <v>1</v>
      </c>
      <c r="F33" s="72">
        <v>1</v>
      </c>
      <c r="G33" s="72">
        <v>1</v>
      </c>
      <c r="H33" s="72">
        <v>1</v>
      </c>
      <c r="I33" s="72">
        <v>1</v>
      </c>
      <c r="J33" s="73">
        <f>B33*C33*D33*E33*F33*G33*H33*I33</f>
        <v>6345.0879999999997</v>
      </c>
    </row>
    <row r="34" spans="1:16" ht="13" thickBot="1" x14ac:dyDescent="0.3">
      <c r="A34" s="68" t="s">
        <v>25</v>
      </c>
      <c r="B34" s="69">
        <f>J29</f>
        <v>2228.1000000000004</v>
      </c>
      <c r="C34" s="99">
        <v>1</v>
      </c>
      <c r="D34" s="99">
        <v>1</v>
      </c>
      <c r="E34" s="69">
        <v>1</v>
      </c>
      <c r="F34" s="69">
        <v>1</v>
      </c>
      <c r="G34" s="69">
        <v>1</v>
      </c>
      <c r="H34" s="69">
        <v>1</v>
      </c>
      <c r="I34" s="69">
        <v>1</v>
      </c>
      <c r="J34" s="70">
        <f>B34*C34*D34*E34*F34*G34*H34*I34</f>
        <v>2228.1000000000004</v>
      </c>
    </row>
    <row r="35" spans="1:16" ht="13" thickBot="1" x14ac:dyDescent="0.3">
      <c r="A35" s="74" t="s">
        <v>39</v>
      </c>
      <c r="B35" s="75"/>
      <c r="C35" s="100"/>
      <c r="D35" s="100"/>
      <c r="E35" s="75"/>
      <c r="F35" s="75"/>
      <c r="G35" s="75"/>
      <c r="H35" s="75"/>
      <c r="I35" s="75"/>
      <c r="J35" s="76">
        <f>SUM(J33:J34)</f>
        <v>8573.1880000000001</v>
      </c>
    </row>
    <row r="38" spans="1:16" ht="15.5" x14ac:dyDescent="0.35">
      <c r="E38" s="57" t="s">
        <v>40</v>
      </c>
      <c r="F38" s="61"/>
    </row>
    <row r="40" spans="1:16" ht="13" x14ac:dyDescent="0.3">
      <c r="A40" s="61" t="s">
        <v>41</v>
      </c>
      <c r="C40" s="95" t="s">
        <v>197</v>
      </c>
      <c r="G40" s="61" t="s">
        <v>42</v>
      </c>
      <c r="H40" s="56" t="s">
        <v>6</v>
      </c>
    </row>
    <row r="43" spans="1:16" ht="42" x14ac:dyDescent="0.25">
      <c r="A43" s="77" t="s">
        <v>43</v>
      </c>
      <c r="B43" s="77" t="s">
        <v>38</v>
      </c>
      <c r="C43" s="89" t="s">
        <v>44</v>
      </c>
      <c r="D43" s="89" t="s">
        <v>45</v>
      </c>
      <c r="E43" s="77" t="s">
        <v>101</v>
      </c>
      <c r="F43" s="77" t="s">
        <v>122</v>
      </c>
      <c r="G43" s="78" t="s">
        <v>48</v>
      </c>
      <c r="H43" s="77" t="s">
        <v>49</v>
      </c>
      <c r="I43" s="77" t="s">
        <v>50</v>
      </c>
      <c r="J43" s="77" t="s">
        <v>46</v>
      </c>
      <c r="K43" s="89" t="s">
        <v>51</v>
      </c>
      <c r="L43" s="77" t="s">
        <v>211</v>
      </c>
      <c r="M43" s="77" t="s">
        <v>210</v>
      </c>
      <c r="N43" s="77" t="s">
        <v>52</v>
      </c>
      <c r="O43" s="106"/>
      <c r="P43" s="46"/>
    </row>
    <row r="44" spans="1:16" x14ac:dyDescent="0.25">
      <c r="A44" s="55" t="s">
        <v>10</v>
      </c>
      <c r="B44" s="55">
        <f>J33</f>
        <v>6345.0879999999997</v>
      </c>
      <c r="C44" s="90">
        <v>0.85</v>
      </c>
      <c r="D44" s="90">
        <v>0.15</v>
      </c>
      <c r="E44" s="55">
        <f>C44*B44</f>
        <v>5393.3247999999994</v>
      </c>
      <c r="F44" s="55">
        <f>D44*B44</f>
        <v>951.76319999999987</v>
      </c>
      <c r="G44" s="55">
        <v>5238</v>
      </c>
      <c r="H44" s="55">
        <v>965</v>
      </c>
      <c r="I44" s="55">
        <f>F44-H44-L44</f>
        <v>-108.41312000000012</v>
      </c>
      <c r="J44" s="55">
        <f>E44-G44</f>
        <v>155.32479999999941</v>
      </c>
      <c r="K44" s="90">
        <v>0.1</v>
      </c>
      <c r="L44" s="55">
        <f>K44*F44</f>
        <v>95.17631999999999</v>
      </c>
      <c r="M44" s="55" t="s">
        <v>3</v>
      </c>
      <c r="N44" s="55" t="e">
        <f>L44-M44</f>
        <v>#VALUE!</v>
      </c>
    </row>
    <row r="45" spans="1:16" x14ac:dyDescent="0.25">
      <c r="A45" s="55" t="s">
        <v>25</v>
      </c>
      <c r="B45" s="55">
        <f>J34</f>
        <v>2228.1000000000004</v>
      </c>
      <c r="C45" s="90">
        <v>0.85</v>
      </c>
      <c r="D45" s="90">
        <v>0.15</v>
      </c>
      <c r="E45" s="55">
        <f>C45*B45</f>
        <v>1893.8850000000002</v>
      </c>
      <c r="F45" s="55">
        <f>D45*B45</f>
        <v>334.21500000000003</v>
      </c>
      <c r="G45" s="55">
        <v>1312</v>
      </c>
      <c r="H45" s="55">
        <v>340</v>
      </c>
      <c r="I45" s="55">
        <f>F45-H45-L45</f>
        <v>-39.20649999999997</v>
      </c>
      <c r="J45" s="55">
        <f>E45-G45</f>
        <v>581.88500000000022</v>
      </c>
      <c r="K45" s="90">
        <v>0.1</v>
      </c>
      <c r="L45" s="55">
        <f>K45*F45</f>
        <v>33.421500000000002</v>
      </c>
      <c r="M45" s="55" t="s">
        <v>3</v>
      </c>
      <c r="N45" s="55" t="e">
        <f>L45-M45</f>
        <v>#VALUE!</v>
      </c>
    </row>
    <row r="46" spans="1:16" x14ac:dyDescent="0.25">
      <c r="A46" s="55"/>
      <c r="B46" s="55"/>
      <c r="C46" s="90"/>
      <c r="D46" s="90"/>
      <c r="E46" s="55">
        <f>C46*B46</f>
        <v>0</v>
      </c>
      <c r="F46" s="55">
        <f>D46*B46</f>
        <v>0</v>
      </c>
      <c r="G46" s="55"/>
      <c r="H46" s="55"/>
      <c r="I46" s="55">
        <f>F46-H46</f>
        <v>0</v>
      </c>
      <c r="J46" s="55">
        <f>E46-G46</f>
        <v>0</v>
      </c>
      <c r="K46" s="90"/>
      <c r="L46" s="55">
        <f>K46*I46</f>
        <v>0</v>
      </c>
      <c r="M46" s="55" t="s">
        <v>3</v>
      </c>
      <c r="N46" s="55"/>
    </row>
    <row r="49" spans="1:16" ht="13" x14ac:dyDescent="0.3">
      <c r="A49" s="61" t="s">
        <v>55</v>
      </c>
      <c r="B49" s="79" t="s">
        <v>3</v>
      </c>
      <c r="C49" s="101" t="s">
        <v>3</v>
      </c>
      <c r="D49" s="87" t="s">
        <v>56</v>
      </c>
      <c r="E49" s="56" t="s">
        <v>3</v>
      </c>
    </row>
    <row r="50" spans="1:16" ht="21" x14ac:dyDescent="0.25">
      <c r="A50" s="80" t="s">
        <v>30</v>
      </c>
      <c r="B50" s="80" t="s">
        <v>57</v>
      </c>
      <c r="C50" s="91" t="s">
        <v>58</v>
      </c>
      <c r="D50" s="91" t="s">
        <v>59</v>
      </c>
      <c r="E50" s="80" t="s">
        <v>60</v>
      </c>
      <c r="F50" s="80" t="s">
        <v>61</v>
      </c>
      <c r="G50" s="80" t="s">
        <v>62</v>
      </c>
      <c r="H50" s="80" t="s">
        <v>63</v>
      </c>
      <c r="I50" s="80" t="s">
        <v>64</v>
      </c>
      <c r="J50" s="80" t="s">
        <v>65</v>
      </c>
      <c r="K50" s="91" t="s">
        <v>66</v>
      </c>
      <c r="L50" s="80" t="s">
        <v>67</v>
      </c>
      <c r="M50" s="80" t="s">
        <v>68</v>
      </c>
      <c r="N50" s="80" t="s">
        <v>69</v>
      </c>
      <c r="O50" s="80" t="s">
        <v>70</v>
      </c>
      <c r="P50" s="49" t="s">
        <v>71</v>
      </c>
    </row>
    <row r="51" spans="1:16" x14ac:dyDescent="0.25">
      <c r="A51" s="81" t="s">
        <v>10</v>
      </c>
      <c r="B51" s="81"/>
      <c r="C51" s="92"/>
      <c r="D51" s="92"/>
      <c r="E51" s="81"/>
      <c r="F51" s="81"/>
      <c r="G51" s="81"/>
      <c r="H51" s="81"/>
      <c r="I51" s="81"/>
      <c r="J51" s="81"/>
      <c r="K51" s="92"/>
      <c r="L51" s="81"/>
      <c r="M51" s="81"/>
      <c r="N51" s="81"/>
      <c r="O51" s="81"/>
      <c r="P51" s="4"/>
    </row>
    <row r="52" spans="1:16" x14ac:dyDescent="0.25">
      <c r="A52" s="81" t="s">
        <v>72</v>
      </c>
      <c r="B52" s="81"/>
      <c r="C52" s="92"/>
      <c r="D52" s="92"/>
      <c r="E52" s="81"/>
      <c r="F52" s="81"/>
      <c r="G52" s="81"/>
      <c r="H52" s="81"/>
      <c r="I52" s="81"/>
      <c r="J52" s="81"/>
      <c r="K52" s="92"/>
      <c r="L52" s="81"/>
      <c r="M52" s="81"/>
      <c r="N52" s="81"/>
      <c r="O52" s="81"/>
      <c r="P52" s="4"/>
    </row>
    <row r="53" spans="1:16" x14ac:dyDescent="0.25">
      <c r="A53" s="81" t="s">
        <v>73</v>
      </c>
      <c r="B53" s="81"/>
      <c r="C53" s="92"/>
      <c r="D53" s="92"/>
      <c r="E53" s="81"/>
      <c r="F53" s="81"/>
      <c r="G53" s="81"/>
      <c r="H53" s="81"/>
      <c r="I53" s="81"/>
      <c r="J53" s="81"/>
      <c r="K53" s="92"/>
      <c r="L53" s="81"/>
      <c r="M53" s="81"/>
      <c r="N53" s="81"/>
      <c r="O53" s="81"/>
      <c r="P53" s="4"/>
    </row>
    <row r="56" spans="1:16" x14ac:dyDescent="0.25">
      <c r="A56" s="82" t="s">
        <v>74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6" x14ac:dyDescent="0.25">
      <c r="A57" s="82" t="s">
        <v>75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6" x14ac:dyDescent="0.25">
      <c r="A58" s="82" t="s">
        <v>76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6" x14ac:dyDescent="0.25">
      <c r="A59" s="82" t="s">
        <v>77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78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79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80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81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82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83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84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>&amp;C&amp;A&amp;R&amp;D  &amp;T</oddHeader>
    <oddFooter>Page &amp;P</oddFooter>
  </headerFooter>
  <rowBreaks count="1" manualBreakCount="1">
    <brk id="37" max="65535" man="1"/>
  </row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P66"/>
  <sheetViews>
    <sheetView topLeftCell="A31" zoomScale="75" workbookViewId="0">
      <selection activeCell="H46" sqref="H46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95" customWidth="1"/>
    <col min="12" max="12" width="8.81640625" style="59" customWidth="1"/>
    <col min="13" max="15" width="8.81640625" style="56" customWidth="1"/>
  </cols>
  <sheetData>
    <row r="1" spans="1:11" ht="15.5" x14ac:dyDescent="0.35">
      <c r="A1" s="59"/>
      <c r="B1" s="59"/>
      <c r="C1" s="95"/>
      <c r="D1" s="110" t="s">
        <v>0</v>
      </c>
      <c r="E1" s="108"/>
      <c r="F1" s="59"/>
      <c r="G1" s="59"/>
      <c r="H1" s="59"/>
      <c r="I1" s="59"/>
      <c r="J1" s="59"/>
    </row>
    <row r="2" spans="1:11" ht="15.5" x14ac:dyDescent="0.35">
      <c r="A2" s="59"/>
      <c r="B2" s="59"/>
      <c r="C2" s="95"/>
      <c r="D2" s="110" t="s">
        <v>1</v>
      </c>
      <c r="E2" s="108"/>
      <c r="F2" s="59"/>
      <c r="G2" s="59"/>
      <c r="H2" s="59"/>
      <c r="I2" s="59"/>
      <c r="J2" s="59"/>
    </row>
    <row r="3" spans="1:11" x14ac:dyDescent="0.25">
      <c r="A3" s="59"/>
      <c r="B3" s="59"/>
      <c r="C3" s="95"/>
      <c r="D3" s="95"/>
      <c r="E3" s="59"/>
      <c r="F3" s="59"/>
      <c r="G3" s="59"/>
      <c r="H3" s="59"/>
      <c r="I3" s="59"/>
      <c r="J3" s="59"/>
    </row>
    <row r="4" spans="1:11" ht="13" x14ac:dyDescent="0.3">
      <c r="A4" s="58" t="s">
        <v>2</v>
      </c>
      <c r="B4" s="59" t="s">
        <v>198</v>
      </c>
      <c r="C4" s="95"/>
      <c r="D4" s="95"/>
      <c r="E4" s="59"/>
      <c r="F4" s="58" t="s">
        <v>5</v>
      </c>
      <c r="G4" s="59" t="s">
        <v>6</v>
      </c>
      <c r="H4" s="59"/>
      <c r="I4" s="59"/>
      <c r="J4" s="59"/>
    </row>
    <row r="5" spans="1:11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1" ht="13" x14ac:dyDescent="0.3">
      <c r="A6" s="58" t="s">
        <v>7</v>
      </c>
      <c r="B6" s="59">
        <v>19334</v>
      </c>
      <c r="C6" s="95"/>
      <c r="D6" s="95"/>
      <c r="E6" s="58" t="s">
        <v>8</v>
      </c>
      <c r="F6" s="59"/>
      <c r="G6" s="59"/>
      <c r="H6" s="59">
        <v>4557</v>
      </c>
      <c r="I6" s="59"/>
      <c r="J6" s="59"/>
    </row>
    <row r="7" spans="1:11" x14ac:dyDescent="0.25">
      <c r="A7" s="59"/>
      <c r="B7" s="59"/>
      <c r="C7" s="95"/>
      <c r="D7" s="95"/>
      <c r="E7" s="59"/>
      <c r="F7" s="59"/>
      <c r="G7" s="59"/>
      <c r="H7" s="59"/>
      <c r="I7" s="59"/>
      <c r="J7" s="59"/>
    </row>
    <row r="8" spans="1:11" ht="14" x14ac:dyDescent="0.3">
      <c r="A8" s="109" t="s">
        <v>9</v>
      </c>
      <c r="B8" s="59"/>
      <c r="C8" s="95"/>
      <c r="D8" s="95"/>
      <c r="E8" s="59"/>
      <c r="F8" s="59"/>
      <c r="G8" s="59"/>
      <c r="H8" s="59"/>
      <c r="I8" s="59"/>
      <c r="J8" s="59"/>
    </row>
    <row r="9" spans="1:11" ht="13.5" thickBot="1" x14ac:dyDescent="0.35">
      <c r="A9" s="61" t="s">
        <v>10</v>
      </c>
    </row>
    <row r="10" spans="1:11" ht="25.5" thickBot="1" x14ac:dyDescent="0.3">
      <c r="A10" s="62" t="s">
        <v>26</v>
      </c>
      <c r="B10" s="63" t="s">
        <v>13</v>
      </c>
      <c r="C10" s="96" t="s">
        <v>27</v>
      </c>
      <c r="D10" s="96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K10" s="111" t="s">
        <v>86</v>
      </c>
    </row>
    <row r="11" spans="1:11" x14ac:dyDescent="0.25">
      <c r="A11" s="71" t="s">
        <v>28</v>
      </c>
      <c r="B11" s="72"/>
      <c r="C11" s="97">
        <v>3874</v>
      </c>
      <c r="D11" s="97">
        <v>3.0000000000000001E-3</v>
      </c>
      <c r="E11" s="72">
        <f t="shared" ref="E11:E17" si="0">C11*D11</f>
        <v>11.622</v>
      </c>
      <c r="F11" s="72">
        <v>1</v>
      </c>
      <c r="G11" s="72">
        <f t="shared" ref="G11:G17" si="1">E11*F11</f>
        <v>11.622</v>
      </c>
      <c r="H11" s="72">
        <v>0.76</v>
      </c>
      <c r="I11" s="72">
        <v>120</v>
      </c>
      <c r="J11" s="73">
        <f t="shared" ref="J11:J17" si="2">G11*H11*I11</f>
        <v>1059.9264000000001</v>
      </c>
      <c r="K11" s="95">
        <f>J11/I11</f>
        <v>8.8327200000000001</v>
      </c>
    </row>
    <row r="12" spans="1:11" x14ac:dyDescent="0.25">
      <c r="A12" s="65" t="s">
        <v>22</v>
      </c>
      <c r="B12" s="66"/>
      <c r="C12" s="98">
        <v>505</v>
      </c>
      <c r="D12" s="98">
        <v>2.5000000000000001E-2</v>
      </c>
      <c r="E12" s="66">
        <f t="shared" si="0"/>
        <v>12.625</v>
      </c>
      <c r="F12" s="66">
        <v>1.25</v>
      </c>
      <c r="G12" s="66">
        <f t="shared" si="1"/>
        <v>15.78125</v>
      </c>
      <c r="H12" s="66">
        <v>0.76</v>
      </c>
      <c r="I12" s="66">
        <v>120</v>
      </c>
      <c r="J12" s="67">
        <f t="shared" si="2"/>
        <v>1439.25</v>
      </c>
      <c r="K12" s="95">
        <f>J12/I12</f>
        <v>11.99375</v>
      </c>
    </row>
    <row r="13" spans="1:11" x14ac:dyDescent="0.25">
      <c r="A13" s="65" t="s">
        <v>23</v>
      </c>
      <c r="B13" s="66"/>
      <c r="C13" s="98">
        <v>173</v>
      </c>
      <c r="D13" s="98">
        <v>0.08</v>
      </c>
      <c r="E13" s="66">
        <f t="shared" si="0"/>
        <v>13.84</v>
      </c>
      <c r="F13" s="66">
        <v>3</v>
      </c>
      <c r="G13" s="66">
        <f t="shared" si="1"/>
        <v>41.519999999999996</v>
      </c>
      <c r="H13" s="66">
        <v>0.76</v>
      </c>
      <c r="I13" s="66">
        <v>120</v>
      </c>
      <c r="J13" s="67">
        <f t="shared" si="2"/>
        <v>3786.6239999999993</v>
      </c>
      <c r="K13" s="95">
        <f>J13/I13</f>
        <v>31.555199999999996</v>
      </c>
    </row>
    <row r="14" spans="1:11" x14ac:dyDescent="0.25">
      <c r="A14" s="65"/>
      <c r="B14" s="66"/>
      <c r="C14" s="98"/>
      <c r="D14" s="98"/>
      <c r="E14" s="66">
        <f t="shared" si="0"/>
        <v>0</v>
      </c>
      <c r="F14" s="66"/>
      <c r="G14" s="66">
        <f t="shared" si="1"/>
        <v>0</v>
      </c>
      <c r="H14" s="66"/>
      <c r="I14" s="66"/>
      <c r="J14" s="67">
        <f t="shared" si="2"/>
        <v>0</v>
      </c>
    </row>
    <row r="15" spans="1:11" x14ac:dyDescent="0.25">
      <c r="A15" s="65"/>
      <c r="B15" s="66"/>
      <c r="C15" s="98"/>
      <c r="D15" s="98"/>
      <c r="E15" s="66">
        <f t="shared" si="0"/>
        <v>0</v>
      </c>
      <c r="F15" s="66"/>
      <c r="G15" s="66">
        <f t="shared" si="1"/>
        <v>0</v>
      </c>
      <c r="H15" s="66"/>
      <c r="I15" s="66"/>
      <c r="J15" s="67">
        <f t="shared" si="2"/>
        <v>0</v>
      </c>
    </row>
    <row r="16" spans="1:11" x14ac:dyDescent="0.25">
      <c r="A16" s="65"/>
      <c r="B16" s="66"/>
      <c r="C16" s="98"/>
      <c r="D16" s="98"/>
      <c r="E16" s="66">
        <f t="shared" si="0"/>
        <v>0</v>
      </c>
      <c r="F16" s="66"/>
      <c r="G16" s="66">
        <f t="shared" si="1"/>
        <v>0</v>
      </c>
      <c r="H16" s="66"/>
      <c r="I16" s="66"/>
      <c r="J16" s="67">
        <f t="shared" si="2"/>
        <v>0</v>
      </c>
    </row>
    <row r="17" spans="1:11" x14ac:dyDescent="0.25">
      <c r="A17" s="65"/>
      <c r="B17" s="66"/>
      <c r="C17" s="98"/>
      <c r="D17" s="98"/>
      <c r="E17" s="66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</row>
    <row r="18" spans="1:11" ht="13" thickBot="1" x14ac:dyDescent="0.3">
      <c r="A18" s="68" t="s">
        <v>24</v>
      </c>
      <c r="B18" s="69">
        <f>SUM(B11:B17)</f>
        <v>0</v>
      </c>
      <c r="C18" s="99">
        <f>SUM(C11:C17)</f>
        <v>4552</v>
      </c>
      <c r="D18" s="99"/>
      <c r="E18" s="69">
        <f>SUM(E11:E17)</f>
        <v>38.087000000000003</v>
      </c>
      <c r="F18" s="69"/>
      <c r="G18" s="69">
        <f>SUM(G11:G17)</f>
        <v>68.923249999999996</v>
      </c>
      <c r="H18" s="69"/>
      <c r="I18" s="69"/>
      <c r="J18" s="70">
        <f>SUM(J11:J17)</f>
        <v>6285.8004000000001</v>
      </c>
      <c r="K18" s="95">
        <f>SUM(K11:K17)</f>
        <v>52.38167</v>
      </c>
    </row>
    <row r="20" spans="1:11" ht="13.5" thickBot="1" x14ac:dyDescent="0.35">
      <c r="A20" s="61" t="s">
        <v>25</v>
      </c>
    </row>
    <row r="21" spans="1:11" ht="25.5" thickBot="1" x14ac:dyDescent="0.3">
      <c r="A21" s="62" t="s">
        <v>26</v>
      </c>
      <c r="B21" s="63" t="s">
        <v>13</v>
      </c>
      <c r="C21" s="96" t="s">
        <v>27</v>
      </c>
      <c r="D21" s="96" t="s">
        <v>14</v>
      </c>
      <c r="E21" s="63" t="s">
        <v>15</v>
      </c>
      <c r="F21" s="63" t="s">
        <v>16</v>
      </c>
      <c r="G21" s="63" t="s">
        <v>17</v>
      </c>
      <c r="H21" s="63" t="s">
        <v>18</v>
      </c>
      <c r="I21" s="63" t="s">
        <v>19</v>
      </c>
      <c r="J21" s="64" t="s">
        <v>20</v>
      </c>
      <c r="K21" s="111" t="s">
        <v>86</v>
      </c>
    </row>
    <row r="22" spans="1:11" ht="13" thickBot="1" x14ac:dyDescent="0.3">
      <c r="A22" s="71" t="s">
        <v>28</v>
      </c>
      <c r="B22" s="72"/>
      <c r="C22" s="97">
        <v>3874</v>
      </c>
      <c r="D22" s="97">
        <v>3.0000000000000001E-3</v>
      </c>
      <c r="E22" s="72">
        <f t="shared" ref="E22:E28" si="3">C22*D22</f>
        <v>11.622</v>
      </c>
      <c r="F22" s="72">
        <v>1</v>
      </c>
      <c r="G22" s="72">
        <f t="shared" ref="G22:G28" si="4">E22*F22</f>
        <v>11.622</v>
      </c>
      <c r="H22" s="72">
        <v>0.5</v>
      </c>
      <c r="I22" s="72">
        <v>60</v>
      </c>
      <c r="J22" s="73">
        <f t="shared" ref="J22:J28" si="5">G22*H22*I22</f>
        <v>348.65999999999997</v>
      </c>
      <c r="K22" s="95">
        <f>J22/I22</f>
        <v>5.8109999999999991</v>
      </c>
    </row>
    <row r="23" spans="1:11" ht="13" thickBot="1" x14ac:dyDescent="0.3">
      <c r="A23" s="65" t="s">
        <v>22</v>
      </c>
      <c r="B23" s="66"/>
      <c r="C23" s="98">
        <v>505</v>
      </c>
      <c r="D23" s="98">
        <v>2.5000000000000001E-2</v>
      </c>
      <c r="E23" s="66">
        <f t="shared" si="3"/>
        <v>12.625</v>
      </c>
      <c r="F23" s="66">
        <v>1.25</v>
      </c>
      <c r="G23" s="66">
        <f t="shared" si="4"/>
        <v>15.78125</v>
      </c>
      <c r="H23" s="72">
        <v>0.5</v>
      </c>
      <c r="I23" s="72">
        <v>60</v>
      </c>
      <c r="J23" s="67">
        <f t="shared" si="5"/>
        <v>473.4375</v>
      </c>
      <c r="K23" s="95">
        <f>J23/I23</f>
        <v>7.890625</v>
      </c>
    </row>
    <row r="24" spans="1:11" x14ac:dyDescent="0.25">
      <c r="A24" s="65" t="s">
        <v>23</v>
      </c>
      <c r="B24" s="66"/>
      <c r="C24" s="98">
        <v>173</v>
      </c>
      <c r="D24" s="98">
        <v>0.08</v>
      </c>
      <c r="E24" s="66">
        <f t="shared" si="3"/>
        <v>13.84</v>
      </c>
      <c r="F24" s="66">
        <v>2</v>
      </c>
      <c r="G24" s="66">
        <f t="shared" si="4"/>
        <v>27.68</v>
      </c>
      <c r="H24" s="72">
        <v>0.5</v>
      </c>
      <c r="I24" s="72">
        <v>60</v>
      </c>
      <c r="J24" s="67">
        <f t="shared" si="5"/>
        <v>830.4</v>
      </c>
      <c r="K24" s="95">
        <f>J24/I24</f>
        <v>13.84</v>
      </c>
    </row>
    <row r="25" spans="1:11" x14ac:dyDescent="0.25">
      <c r="A25" s="65"/>
      <c r="B25" s="66"/>
      <c r="C25" s="98"/>
      <c r="D25" s="98"/>
      <c r="E25" s="66">
        <f t="shared" si="3"/>
        <v>0</v>
      </c>
      <c r="F25" s="66"/>
      <c r="G25" s="66">
        <f t="shared" si="4"/>
        <v>0</v>
      </c>
      <c r="H25" s="66"/>
      <c r="I25" s="66"/>
      <c r="J25" s="67">
        <f t="shared" si="5"/>
        <v>0</v>
      </c>
    </row>
    <row r="26" spans="1:11" x14ac:dyDescent="0.25">
      <c r="A26" s="65"/>
      <c r="B26" s="66"/>
      <c r="C26" s="98"/>
      <c r="D26" s="98"/>
      <c r="E26" s="66">
        <f t="shared" si="3"/>
        <v>0</v>
      </c>
      <c r="F26" s="66"/>
      <c r="G26" s="66">
        <f t="shared" si="4"/>
        <v>0</v>
      </c>
      <c r="H26" s="66"/>
      <c r="I26" s="66"/>
      <c r="J26" s="67">
        <f t="shared" si="5"/>
        <v>0</v>
      </c>
    </row>
    <row r="27" spans="1:11" x14ac:dyDescent="0.25">
      <c r="A27" s="65"/>
      <c r="B27" s="66"/>
      <c r="C27" s="98"/>
      <c r="D27" s="98"/>
      <c r="E27" s="66">
        <f t="shared" si="3"/>
        <v>0</v>
      </c>
      <c r="F27" s="66"/>
      <c r="G27" s="66">
        <f t="shared" si="4"/>
        <v>0</v>
      </c>
      <c r="H27" s="66"/>
      <c r="I27" s="66"/>
      <c r="J27" s="67">
        <f t="shared" si="5"/>
        <v>0</v>
      </c>
    </row>
    <row r="28" spans="1:11" x14ac:dyDescent="0.25">
      <c r="A28" s="65"/>
      <c r="B28" s="66"/>
      <c r="C28" s="98"/>
      <c r="D28" s="98"/>
      <c r="E28" s="66">
        <f t="shared" si="3"/>
        <v>0</v>
      </c>
      <c r="F28" s="66"/>
      <c r="G28" s="66">
        <f t="shared" si="4"/>
        <v>0</v>
      </c>
      <c r="H28" s="66"/>
      <c r="I28" s="66"/>
      <c r="J28" s="67">
        <f t="shared" si="5"/>
        <v>0</v>
      </c>
    </row>
    <row r="29" spans="1:11" ht="13" thickBot="1" x14ac:dyDescent="0.3">
      <c r="A29" s="68" t="s">
        <v>24</v>
      </c>
      <c r="B29" s="69">
        <f>SUM(B22:B28)</f>
        <v>0</v>
      </c>
      <c r="C29" s="99">
        <f>SUM(C22:C28)</f>
        <v>4552</v>
      </c>
      <c r="D29" s="99"/>
      <c r="E29" s="69">
        <f>SUM(E22:E28)</f>
        <v>38.087000000000003</v>
      </c>
      <c r="F29" s="69"/>
      <c r="G29" s="69">
        <f>SUM(G22:G28)</f>
        <v>55.08325</v>
      </c>
      <c r="H29" s="69"/>
      <c r="I29" s="69"/>
      <c r="J29" s="70">
        <f>SUM(J22:J28)</f>
        <v>1652.4974999999999</v>
      </c>
      <c r="K29" s="95">
        <f>SUM(K22:K28)</f>
        <v>27.541625</v>
      </c>
    </row>
    <row r="31" spans="1:11" ht="14.5" thickBot="1" x14ac:dyDescent="0.35">
      <c r="A31" s="60" t="s">
        <v>29</v>
      </c>
    </row>
    <row r="32" spans="1:11" ht="32" thickBot="1" x14ac:dyDescent="0.3">
      <c r="A32" s="62" t="s">
        <v>30</v>
      </c>
      <c r="B32" s="63" t="s">
        <v>20</v>
      </c>
      <c r="C32" s="96" t="s">
        <v>31</v>
      </c>
      <c r="D32" s="96" t="s">
        <v>32</v>
      </c>
      <c r="E32" s="63" t="s">
        <v>33</v>
      </c>
      <c r="F32" s="63" t="s">
        <v>34</v>
      </c>
      <c r="G32" s="63" t="s">
        <v>35</v>
      </c>
      <c r="H32" s="63" t="s">
        <v>36</v>
      </c>
      <c r="I32" s="63" t="s">
        <v>37</v>
      </c>
      <c r="J32" s="64" t="s">
        <v>38</v>
      </c>
    </row>
    <row r="33" spans="1:16" x14ac:dyDescent="0.25">
      <c r="A33" s="71" t="s">
        <v>10</v>
      </c>
      <c r="B33" s="72">
        <f>J18</f>
        <v>6285.8004000000001</v>
      </c>
      <c r="C33" s="97">
        <v>1</v>
      </c>
      <c r="D33" s="97">
        <v>0.9</v>
      </c>
      <c r="E33" s="72">
        <v>1</v>
      </c>
      <c r="F33" s="72">
        <v>1</v>
      </c>
      <c r="G33" s="132">
        <v>0.9</v>
      </c>
      <c r="H33" s="132">
        <v>0.9</v>
      </c>
      <c r="I33" s="72">
        <v>1</v>
      </c>
      <c r="J33" s="73">
        <f>B33*C33*D33*E33*F33*G33*H33*I33</f>
        <v>4582.3484916000007</v>
      </c>
    </row>
    <row r="34" spans="1:16" ht="13" thickBot="1" x14ac:dyDescent="0.3">
      <c r="A34" s="68" t="s">
        <v>25</v>
      </c>
      <c r="B34" s="69">
        <f>J29</f>
        <v>1652.4974999999999</v>
      </c>
      <c r="C34" s="99">
        <v>1</v>
      </c>
      <c r="D34" s="99">
        <v>1</v>
      </c>
      <c r="E34" s="69">
        <v>1</v>
      </c>
      <c r="F34" s="69">
        <v>1</v>
      </c>
      <c r="G34" s="69">
        <v>1</v>
      </c>
      <c r="H34" s="69">
        <v>1</v>
      </c>
      <c r="I34" s="69">
        <v>1</v>
      </c>
      <c r="J34" s="70">
        <f>B34*C34*D34*E34*F34*G34*H34*I34</f>
        <v>1652.4974999999999</v>
      </c>
    </row>
    <row r="35" spans="1:16" ht="13" thickBot="1" x14ac:dyDescent="0.3">
      <c r="A35" s="74" t="s">
        <v>39</v>
      </c>
      <c r="B35" s="75"/>
      <c r="C35" s="100"/>
      <c r="D35" s="100"/>
      <c r="E35" s="75"/>
      <c r="F35" s="75"/>
      <c r="G35" s="75"/>
      <c r="H35" s="75"/>
      <c r="I35" s="75"/>
      <c r="J35" s="76">
        <f>SUM(J33:J34)</f>
        <v>6234.8459916000011</v>
      </c>
    </row>
    <row r="36" spans="1:16" x14ac:dyDescent="0.25">
      <c r="A36" s="59"/>
      <c r="B36" s="59"/>
      <c r="C36" s="95"/>
      <c r="D36" s="95"/>
      <c r="E36" s="59"/>
      <c r="F36" s="59"/>
      <c r="G36" s="59"/>
      <c r="H36" s="59"/>
      <c r="I36" s="59"/>
      <c r="J36" s="59"/>
    </row>
    <row r="37" spans="1:16" x14ac:dyDescent="0.25">
      <c r="F37" s="59"/>
      <c r="G37" s="59"/>
      <c r="H37" s="59"/>
      <c r="I37" s="59"/>
      <c r="J37" s="59"/>
    </row>
    <row r="38" spans="1:16" ht="15.5" x14ac:dyDescent="0.35">
      <c r="E38" s="57" t="s">
        <v>40</v>
      </c>
      <c r="F38" s="61"/>
      <c r="K38" s="87"/>
      <c r="L38" s="56"/>
    </row>
    <row r="39" spans="1:16" x14ac:dyDescent="0.25">
      <c r="K39" s="87"/>
      <c r="L39" s="56"/>
    </row>
    <row r="40" spans="1:16" ht="13" x14ac:dyDescent="0.3">
      <c r="A40" s="61" t="s">
        <v>41</v>
      </c>
      <c r="C40" s="95" t="s">
        <v>198</v>
      </c>
      <c r="G40" s="61" t="s">
        <v>42</v>
      </c>
      <c r="H40" s="56" t="s">
        <v>6</v>
      </c>
      <c r="K40" s="87"/>
      <c r="L40" s="56"/>
    </row>
    <row r="41" spans="1:16" x14ac:dyDescent="0.25">
      <c r="K41" s="87"/>
      <c r="L41" s="56"/>
    </row>
    <row r="42" spans="1:16" x14ac:dyDescent="0.25">
      <c r="K42" s="87"/>
      <c r="L42" s="56"/>
    </row>
    <row r="43" spans="1:16" ht="42" x14ac:dyDescent="0.25">
      <c r="A43" s="77" t="s">
        <v>43</v>
      </c>
      <c r="B43" s="77" t="s">
        <v>38</v>
      </c>
      <c r="C43" s="89" t="s">
        <v>44</v>
      </c>
      <c r="D43" s="89" t="s">
        <v>45</v>
      </c>
      <c r="E43" s="77" t="s">
        <v>101</v>
      </c>
      <c r="F43" s="77" t="s">
        <v>50</v>
      </c>
      <c r="G43" s="78" t="s">
        <v>48</v>
      </c>
      <c r="H43" s="77" t="s">
        <v>49</v>
      </c>
      <c r="I43" s="77" t="s">
        <v>50</v>
      </c>
      <c r="J43" s="77" t="s">
        <v>46</v>
      </c>
      <c r="K43" s="89" t="s">
        <v>51</v>
      </c>
      <c r="L43" s="77" t="s">
        <v>211</v>
      </c>
      <c r="M43" s="77" t="s">
        <v>210</v>
      </c>
      <c r="N43" s="77" t="s">
        <v>52</v>
      </c>
      <c r="O43" s="106"/>
      <c r="P43" s="46"/>
    </row>
    <row r="44" spans="1:16" x14ac:dyDescent="0.25">
      <c r="A44" s="55" t="s">
        <v>10</v>
      </c>
      <c r="B44" s="55">
        <f>J33</f>
        <v>4582.3484916000007</v>
      </c>
      <c r="C44" s="90">
        <v>0.85</v>
      </c>
      <c r="D44" s="90">
        <v>0.15</v>
      </c>
      <c r="E44" s="55">
        <f>C44*B44</f>
        <v>3894.9962178600003</v>
      </c>
      <c r="F44" s="55">
        <f>D44*B44</f>
        <v>687.3522737400001</v>
      </c>
      <c r="G44" s="55">
        <v>7493</v>
      </c>
      <c r="H44" s="55">
        <v>134</v>
      </c>
      <c r="I44" s="55">
        <f>F44-H44-L44</f>
        <v>553.3522737400001</v>
      </c>
      <c r="J44" s="55">
        <f>E44-G44</f>
        <v>-3598.0037821399997</v>
      </c>
      <c r="K44" s="90">
        <v>0</v>
      </c>
      <c r="L44" s="55">
        <f>K44*F44</f>
        <v>0</v>
      </c>
      <c r="M44" s="55" t="s">
        <v>3</v>
      </c>
      <c r="N44" s="55" t="e">
        <f>L44-M44</f>
        <v>#VALUE!</v>
      </c>
    </row>
    <row r="45" spans="1:16" x14ac:dyDescent="0.25">
      <c r="A45" s="55" t="s">
        <v>25</v>
      </c>
      <c r="B45" s="55">
        <f>J34</f>
        <v>1652.4974999999999</v>
      </c>
      <c r="C45" s="90">
        <v>0.9</v>
      </c>
      <c r="D45" s="90">
        <v>0.1</v>
      </c>
      <c r="E45" s="55">
        <f>C45*B45</f>
        <v>1487.24775</v>
      </c>
      <c r="F45" s="55">
        <f>D45*B45</f>
        <v>165.24975000000001</v>
      </c>
      <c r="G45" s="55">
        <v>2829</v>
      </c>
      <c r="H45" s="55">
        <v>100</v>
      </c>
      <c r="I45" s="55">
        <f>F45-H45-L45</f>
        <v>65.249750000000006</v>
      </c>
      <c r="J45" s="55">
        <f>E45-G45</f>
        <v>-1341.75225</v>
      </c>
      <c r="K45" s="90">
        <v>0</v>
      </c>
      <c r="L45" s="55">
        <f>K45*F45</f>
        <v>0</v>
      </c>
      <c r="M45" s="55" t="s">
        <v>56</v>
      </c>
      <c r="N45" s="55" t="e">
        <f>L45-M45</f>
        <v>#VALUE!</v>
      </c>
    </row>
    <row r="46" spans="1:16" x14ac:dyDescent="0.25">
      <c r="A46" s="55"/>
      <c r="B46" s="55"/>
      <c r="C46" s="90"/>
      <c r="D46" s="90"/>
      <c r="E46" s="55">
        <f>C46*B46</f>
        <v>0</v>
      </c>
      <c r="F46" s="55">
        <f>D46*B46</f>
        <v>0</v>
      </c>
      <c r="G46" s="55"/>
      <c r="H46" s="55"/>
      <c r="I46" s="55">
        <f>F46-H46</f>
        <v>0</v>
      </c>
      <c r="J46" s="55">
        <f>E46-G46</f>
        <v>0</v>
      </c>
      <c r="K46" s="90"/>
      <c r="L46" s="55">
        <f>K46*I46</f>
        <v>0</v>
      </c>
      <c r="M46" s="55" t="s">
        <v>3</v>
      </c>
      <c r="N46" s="55"/>
    </row>
    <row r="47" spans="1:16" x14ac:dyDescent="0.25">
      <c r="K47" s="87"/>
      <c r="L47" s="56"/>
    </row>
    <row r="48" spans="1:16" x14ac:dyDescent="0.25">
      <c r="K48" s="87"/>
      <c r="L48" s="56"/>
    </row>
    <row r="49" spans="1:16" ht="13" x14ac:dyDescent="0.3">
      <c r="A49" s="61" t="s">
        <v>55</v>
      </c>
      <c r="B49" s="79" t="s">
        <v>3</v>
      </c>
      <c r="C49" s="101" t="s">
        <v>3</v>
      </c>
      <c r="D49" s="87" t="s">
        <v>56</v>
      </c>
      <c r="E49" s="56" t="s">
        <v>3</v>
      </c>
      <c r="K49" s="87"/>
      <c r="L49" s="56"/>
    </row>
    <row r="50" spans="1:16" ht="21" x14ac:dyDescent="0.25">
      <c r="A50" s="80" t="s">
        <v>30</v>
      </c>
      <c r="B50" s="80" t="s">
        <v>57</v>
      </c>
      <c r="C50" s="91" t="s">
        <v>58</v>
      </c>
      <c r="D50" s="91" t="s">
        <v>59</v>
      </c>
      <c r="E50" s="80" t="s">
        <v>60</v>
      </c>
      <c r="F50" s="80" t="s">
        <v>61</v>
      </c>
      <c r="G50" s="80" t="s">
        <v>62</v>
      </c>
      <c r="H50" s="80" t="s">
        <v>63</v>
      </c>
      <c r="I50" s="80" t="s">
        <v>64</v>
      </c>
      <c r="J50" s="80" t="s">
        <v>65</v>
      </c>
      <c r="K50" s="91" t="s">
        <v>66</v>
      </c>
      <c r="L50" s="80" t="s">
        <v>67</v>
      </c>
      <c r="M50" s="80" t="s">
        <v>68</v>
      </c>
      <c r="N50" s="80" t="s">
        <v>69</v>
      </c>
      <c r="O50" s="80" t="s">
        <v>70</v>
      </c>
      <c r="P50" s="49" t="s">
        <v>71</v>
      </c>
    </row>
    <row r="51" spans="1:16" x14ac:dyDescent="0.25">
      <c r="A51" s="81" t="s">
        <v>10</v>
      </c>
      <c r="B51" s="81"/>
      <c r="C51" s="92"/>
      <c r="D51" s="92"/>
      <c r="E51" s="81"/>
      <c r="F51" s="81"/>
      <c r="G51" s="81"/>
      <c r="H51" s="81"/>
      <c r="I51" s="81"/>
      <c r="J51" s="81"/>
      <c r="K51" s="92"/>
      <c r="L51" s="81"/>
      <c r="M51" s="81"/>
      <c r="N51" s="81"/>
      <c r="O51" s="81"/>
      <c r="P51" s="4"/>
    </row>
    <row r="52" spans="1:16" x14ac:dyDescent="0.25">
      <c r="A52" s="81" t="s">
        <v>72</v>
      </c>
      <c r="B52" s="81"/>
      <c r="C52" s="92"/>
      <c r="D52" s="92"/>
      <c r="E52" s="81"/>
      <c r="F52" s="81"/>
      <c r="G52" s="81"/>
      <c r="H52" s="81"/>
      <c r="I52" s="81"/>
      <c r="J52" s="81"/>
      <c r="K52" s="92"/>
      <c r="L52" s="81"/>
      <c r="M52" s="81"/>
      <c r="N52" s="81"/>
      <c r="O52" s="81"/>
      <c r="P52" s="4"/>
    </row>
    <row r="53" spans="1:16" x14ac:dyDescent="0.25">
      <c r="A53" s="81" t="s">
        <v>73</v>
      </c>
      <c r="B53" s="81"/>
      <c r="C53" s="92"/>
      <c r="D53" s="92"/>
      <c r="E53" s="81"/>
      <c r="F53" s="81"/>
      <c r="G53" s="81"/>
      <c r="H53" s="81"/>
      <c r="I53" s="81"/>
      <c r="J53" s="81"/>
      <c r="K53" s="92"/>
      <c r="L53" s="81"/>
      <c r="M53" s="81"/>
      <c r="N53" s="81"/>
      <c r="O53" s="81"/>
      <c r="P53" s="4"/>
    </row>
    <row r="54" spans="1:16" x14ac:dyDescent="0.25">
      <c r="K54" s="87"/>
      <c r="L54" s="56"/>
    </row>
    <row r="55" spans="1:16" x14ac:dyDescent="0.25">
      <c r="K55" s="87"/>
      <c r="L55" s="56"/>
    </row>
    <row r="56" spans="1:16" x14ac:dyDescent="0.25">
      <c r="A56" s="82" t="s">
        <v>74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6" x14ac:dyDescent="0.25">
      <c r="A57" s="82" t="s">
        <v>75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6" x14ac:dyDescent="0.25">
      <c r="A58" s="82" t="s">
        <v>76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6" x14ac:dyDescent="0.25">
      <c r="A59" s="82" t="s">
        <v>77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78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79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80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81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82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83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84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>&amp;C&amp;A&amp;R&amp;D  &amp;T</oddHeader>
    <oddFooter>Page &amp;P</oddFooter>
  </headerFooter>
  <rowBreaks count="1" manualBreakCount="1">
    <brk id="37" max="65535" man="1"/>
  </row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77"/>
  <sheetViews>
    <sheetView topLeftCell="A53" workbookViewId="0">
      <selection activeCell="B55" sqref="B55"/>
    </sheetView>
  </sheetViews>
  <sheetFormatPr defaultRowHeight="12.5" x14ac:dyDescent="0.25"/>
  <sheetData>
    <row r="1" spans="1:11" ht="15.5" x14ac:dyDescent="0.35">
      <c r="D1" s="2" t="s">
        <v>0</v>
      </c>
      <c r="E1" s="2"/>
    </row>
    <row r="2" spans="1:11" ht="15.5" x14ac:dyDescent="0.35">
      <c r="D2" s="2" t="s">
        <v>1</v>
      </c>
      <c r="E2" s="2"/>
    </row>
    <row r="4" spans="1:11" ht="13" x14ac:dyDescent="0.3">
      <c r="A4" s="9" t="s">
        <v>2</v>
      </c>
      <c r="B4" s="3" t="s">
        <v>3</v>
      </c>
      <c r="C4" s="3"/>
      <c r="D4" s="3"/>
      <c r="E4" s="3"/>
      <c r="F4" s="9" t="s">
        <v>5</v>
      </c>
      <c r="G4" s="3" t="s">
        <v>6</v>
      </c>
      <c r="H4" s="3"/>
      <c r="I4" s="3"/>
      <c r="J4" s="3"/>
    </row>
    <row r="5" spans="1:11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1" ht="13" x14ac:dyDescent="0.3">
      <c r="A6" s="9" t="s">
        <v>7</v>
      </c>
      <c r="B6" s="4"/>
      <c r="C6" s="3"/>
      <c r="D6" s="3"/>
      <c r="E6" s="9" t="s">
        <v>8</v>
      </c>
      <c r="F6" s="3"/>
      <c r="G6" s="3"/>
      <c r="H6" s="4"/>
      <c r="I6" s="3"/>
      <c r="J6" s="3"/>
    </row>
    <row r="8" spans="1:11" ht="14" x14ac:dyDescent="0.3">
      <c r="A8" s="8" t="s">
        <v>9</v>
      </c>
    </row>
    <row r="9" spans="1:11" ht="13.5" thickBot="1" x14ac:dyDescent="0.35">
      <c r="A9" s="1" t="s">
        <v>10</v>
      </c>
    </row>
    <row r="10" spans="1:11" ht="32" thickBot="1" x14ac:dyDescent="0.3">
      <c r="A10" s="5" t="s">
        <v>26</v>
      </c>
      <c r="B10" s="6" t="s">
        <v>13</v>
      </c>
      <c r="C10" s="6" t="s">
        <v>27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 t="s">
        <v>20</v>
      </c>
    </row>
    <row r="11" spans="1:11" x14ac:dyDescent="0.25">
      <c r="A11" s="10" t="s">
        <v>28</v>
      </c>
      <c r="B11" s="15"/>
      <c r="C11" s="15"/>
      <c r="D11" s="24"/>
      <c r="E11" s="15">
        <f t="shared" ref="E11:E17" si="0">C11*D11</f>
        <v>0</v>
      </c>
      <c r="F11" s="21"/>
      <c r="G11" s="15">
        <f t="shared" ref="G11:G17" si="1">E11*F11</f>
        <v>0</v>
      </c>
      <c r="H11" s="21"/>
      <c r="I11" s="15"/>
      <c r="J11" s="16">
        <f t="shared" ref="J11:J17" si="2">G11*H11*I11</f>
        <v>0</v>
      </c>
      <c r="K11" t="s">
        <v>218</v>
      </c>
    </row>
    <row r="12" spans="1:11" x14ac:dyDescent="0.25">
      <c r="A12" s="11" t="s">
        <v>22</v>
      </c>
      <c r="B12" s="17"/>
      <c r="C12" s="17"/>
      <c r="D12" s="25"/>
      <c r="E12" s="17">
        <f t="shared" si="0"/>
        <v>0</v>
      </c>
      <c r="F12" s="22"/>
      <c r="G12" s="17">
        <f t="shared" si="1"/>
        <v>0</v>
      </c>
      <c r="H12" s="22"/>
      <c r="I12" s="17"/>
      <c r="J12" s="18">
        <f t="shared" si="2"/>
        <v>0</v>
      </c>
      <c r="K12" t="s">
        <v>219</v>
      </c>
    </row>
    <row r="13" spans="1:11" x14ac:dyDescent="0.25">
      <c r="A13" s="11" t="s">
        <v>23</v>
      </c>
      <c r="B13" s="17"/>
      <c r="C13" s="17"/>
      <c r="D13" s="25"/>
      <c r="E13" s="17">
        <f t="shared" si="0"/>
        <v>0</v>
      </c>
      <c r="F13" s="22"/>
      <c r="G13" s="17">
        <f t="shared" si="1"/>
        <v>0</v>
      </c>
      <c r="H13" s="22"/>
      <c r="I13" s="17"/>
      <c r="J13" s="18">
        <f t="shared" si="2"/>
        <v>0</v>
      </c>
      <c r="K13" t="s">
        <v>220</v>
      </c>
    </row>
    <row r="14" spans="1:11" x14ac:dyDescent="0.25">
      <c r="A14" s="11" t="s">
        <v>217</v>
      </c>
      <c r="B14" s="17">
        <v>78</v>
      </c>
      <c r="C14" s="17">
        <v>78</v>
      </c>
      <c r="D14" s="25">
        <v>1</v>
      </c>
      <c r="E14" s="17">
        <f t="shared" si="0"/>
        <v>78</v>
      </c>
      <c r="F14" s="22">
        <v>2</v>
      </c>
      <c r="G14" s="17">
        <f t="shared" si="1"/>
        <v>156</v>
      </c>
      <c r="H14" s="22">
        <v>0.75</v>
      </c>
      <c r="I14" s="17">
        <v>120</v>
      </c>
      <c r="J14" s="18">
        <f t="shared" si="2"/>
        <v>14040</v>
      </c>
      <c r="K14" t="s">
        <v>222</v>
      </c>
    </row>
    <row r="15" spans="1:11" x14ac:dyDescent="0.25">
      <c r="A15" s="11"/>
      <c r="B15" s="17"/>
      <c r="C15" s="17"/>
      <c r="D15" s="25"/>
      <c r="E15" s="17"/>
      <c r="F15" s="22"/>
      <c r="G15" s="17"/>
      <c r="H15" s="22"/>
      <c r="I15" s="17"/>
      <c r="J15" s="18"/>
    </row>
    <row r="16" spans="1:11" x14ac:dyDescent="0.25">
      <c r="A16" s="11" t="s">
        <v>221</v>
      </c>
      <c r="B16" s="17">
        <v>0</v>
      </c>
      <c r="C16" s="17">
        <v>0</v>
      </c>
      <c r="D16" s="25">
        <v>0.05</v>
      </c>
      <c r="E16" s="17">
        <f t="shared" si="0"/>
        <v>0</v>
      </c>
      <c r="F16" s="22">
        <v>2</v>
      </c>
      <c r="G16" s="17">
        <f t="shared" si="1"/>
        <v>0</v>
      </c>
      <c r="H16" s="22">
        <v>0.75</v>
      </c>
      <c r="I16" s="17">
        <v>120</v>
      </c>
      <c r="J16" s="18">
        <f t="shared" si="2"/>
        <v>0</v>
      </c>
    </row>
    <row r="17" spans="1:10" x14ac:dyDescent="0.25">
      <c r="A17" s="11"/>
      <c r="B17" s="17"/>
      <c r="C17" s="17"/>
      <c r="D17" s="25"/>
      <c r="E17" s="17">
        <f t="shared" si="0"/>
        <v>0</v>
      </c>
      <c r="F17" s="22"/>
      <c r="G17" s="17">
        <f t="shared" si="1"/>
        <v>0</v>
      </c>
      <c r="H17" s="22"/>
      <c r="I17" s="17"/>
      <c r="J17" s="18">
        <f t="shared" si="2"/>
        <v>0</v>
      </c>
    </row>
    <row r="18" spans="1:10" ht="13" thickBot="1" x14ac:dyDescent="0.3">
      <c r="A18" s="13" t="s">
        <v>24</v>
      </c>
      <c r="B18" s="19">
        <f>SUM(B11:B17)</f>
        <v>78</v>
      </c>
      <c r="C18" s="19">
        <f>SUM(C11:C17)</f>
        <v>78</v>
      </c>
      <c r="D18" s="23"/>
      <c r="E18" s="19">
        <f>SUM(E11:E17)</f>
        <v>78</v>
      </c>
      <c r="F18" s="23"/>
      <c r="G18" s="19">
        <f>SUM(G11:G17)</f>
        <v>156</v>
      </c>
      <c r="H18" s="23"/>
      <c r="I18" s="19"/>
      <c r="J18" s="20">
        <f>SUM(J11:J17)</f>
        <v>14040</v>
      </c>
    </row>
    <row r="20" spans="1:10" ht="13.5" thickBot="1" x14ac:dyDescent="0.35">
      <c r="A20" s="1" t="s">
        <v>25</v>
      </c>
    </row>
    <row r="21" spans="1:10" ht="32" thickBot="1" x14ac:dyDescent="0.3">
      <c r="A21" s="5" t="s">
        <v>26</v>
      </c>
      <c r="B21" s="6" t="s">
        <v>13</v>
      </c>
      <c r="C21" s="6" t="s">
        <v>27</v>
      </c>
      <c r="D21" s="6" t="s">
        <v>14</v>
      </c>
      <c r="E21" s="6" t="s">
        <v>15</v>
      </c>
      <c r="F21" s="6" t="s">
        <v>16</v>
      </c>
      <c r="G21" s="6" t="s">
        <v>17</v>
      </c>
      <c r="H21" s="6" t="s">
        <v>18</v>
      </c>
      <c r="I21" s="6" t="s">
        <v>19</v>
      </c>
      <c r="J21" s="7" t="s">
        <v>20</v>
      </c>
    </row>
    <row r="22" spans="1:10" x14ac:dyDescent="0.25">
      <c r="A22" s="10" t="s">
        <v>28</v>
      </c>
      <c r="B22" s="15"/>
      <c r="C22" s="15"/>
      <c r="D22" s="24"/>
      <c r="E22" s="15">
        <f t="shared" ref="E22:E28" si="3">C22*D22</f>
        <v>0</v>
      </c>
      <c r="F22" s="21"/>
      <c r="G22" s="15">
        <f t="shared" ref="G22:G28" si="4">E22*F22</f>
        <v>0</v>
      </c>
      <c r="H22" s="21"/>
      <c r="I22" s="15"/>
      <c r="J22" s="16">
        <f t="shared" ref="J22:J28" si="5">G22*H22*I22</f>
        <v>0</v>
      </c>
    </row>
    <row r="23" spans="1:10" x14ac:dyDescent="0.25">
      <c r="A23" s="11" t="s">
        <v>22</v>
      </c>
      <c r="B23" s="17"/>
      <c r="C23" s="17"/>
      <c r="D23" s="25"/>
      <c r="E23" s="17">
        <f t="shared" si="3"/>
        <v>0</v>
      </c>
      <c r="F23" s="22"/>
      <c r="G23" s="17">
        <f t="shared" si="4"/>
        <v>0</v>
      </c>
      <c r="H23" s="22"/>
      <c r="I23" s="17"/>
      <c r="J23" s="18">
        <f t="shared" si="5"/>
        <v>0</v>
      </c>
    </row>
    <row r="24" spans="1:10" x14ac:dyDescent="0.25">
      <c r="A24" s="11" t="s">
        <v>23</v>
      </c>
      <c r="B24" s="17"/>
      <c r="C24" s="17"/>
      <c r="D24" s="25"/>
      <c r="E24" s="17">
        <f t="shared" si="3"/>
        <v>0</v>
      </c>
      <c r="F24" s="22"/>
      <c r="G24" s="17">
        <f t="shared" si="4"/>
        <v>0</v>
      </c>
      <c r="H24" s="22"/>
      <c r="I24" s="17"/>
      <c r="J24" s="18">
        <f t="shared" si="5"/>
        <v>0</v>
      </c>
    </row>
    <row r="25" spans="1:10" x14ac:dyDescent="0.25">
      <c r="A25" s="11"/>
      <c r="B25" s="17"/>
      <c r="C25" s="17"/>
      <c r="D25" s="25"/>
      <c r="E25" s="17">
        <f t="shared" si="3"/>
        <v>0</v>
      </c>
      <c r="F25" s="22"/>
      <c r="G25" s="17">
        <f t="shared" si="4"/>
        <v>0</v>
      </c>
      <c r="H25" s="22"/>
      <c r="I25" s="17"/>
      <c r="J25" s="18">
        <f t="shared" si="5"/>
        <v>0</v>
      </c>
    </row>
    <row r="26" spans="1:10" x14ac:dyDescent="0.25">
      <c r="A26" s="11"/>
      <c r="B26" s="17"/>
      <c r="C26" s="17"/>
      <c r="D26" s="25"/>
      <c r="E26" s="17">
        <f t="shared" si="3"/>
        <v>0</v>
      </c>
      <c r="F26" s="22"/>
      <c r="G26" s="17">
        <f t="shared" si="4"/>
        <v>0</v>
      </c>
      <c r="H26" s="22"/>
      <c r="I26" s="17"/>
      <c r="J26" s="18">
        <f t="shared" si="5"/>
        <v>0</v>
      </c>
    </row>
    <row r="27" spans="1:10" x14ac:dyDescent="0.25">
      <c r="A27" s="11"/>
      <c r="B27" s="17"/>
      <c r="C27" s="17"/>
      <c r="D27" s="25"/>
      <c r="E27" s="17">
        <f t="shared" si="3"/>
        <v>0</v>
      </c>
      <c r="F27" s="22"/>
      <c r="G27" s="17">
        <f t="shared" si="4"/>
        <v>0</v>
      </c>
      <c r="H27" s="22"/>
      <c r="I27" s="17"/>
      <c r="J27" s="18">
        <f t="shared" si="5"/>
        <v>0</v>
      </c>
    </row>
    <row r="28" spans="1:10" x14ac:dyDescent="0.25">
      <c r="A28" s="11"/>
      <c r="B28" s="17"/>
      <c r="C28" s="17"/>
      <c r="D28" s="25"/>
      <c r="E28" s="17">
        <f t="shared" si="3"/>
        <v>0</v>
      </c>
      <c r="F28" s="22"/>
      <c r="G28" s="17">
        <f t="shared" si="4"/>
        <v>0</v>
      </c>
      <c r="H28" s="22"/>
      <c r="I28" s="17"/>
      <c r="J28" s="18">
        <f t="shared" si="5"/>
        <v>0</v>
      </c>
    </row>
    <row r="29" spans="1:10" ht="13" thickBot="1" x14ac:dyDescent="0.3">
      <c r="A29" s="13" t="s">
        <v>24</v>
      </c>
      <c r="B29" s="19">
        <f>SUM(B22:B28)</f>
        <v>0</v>
      </c>
      <c r="C29" s="19">
        <f>SUM(C22:C28)</f>
        <v>0</v>
      </c>
      <c r="D29" s="23"/>
      <c r="E29" s="19">
        <f>SUM(E22:E28)</f>
        <v>0</v>
      </c>
      <c r="F29" s="23"/>
      <c r="G29" s="19">
        <f>SUM(G22:G28)</f>
        <v>0</v>
      </c>
      <c r="H29" s="23"/>
      <c r="I29" s="19"/>
      <c r="J29" s="20">
        <f>SUM(J22:J28)</f>
        <v>0</v>
      </c>
    </row>
    <row r="31" spans="1:10" ht="14.5" thickBot="1" x14ac:dyDescent="0.35">
      <c r="A31" s="8" t="s">
        <v>29</v>
      </c>
    </row>
    <row r="32" spans="1:10" ht="32" thickBot="1" x14ac:dyDescent="0.3">
      <c r="A32" s="5" t="s">
        <v>30</v>
      </c>
      <c r="B32" s="6" t="s">
        <v>20</v>
      </c>
      <c r="C32" s="6" t="s">
        <v>31</v>
      </c>
      <c r="D32" s="6" t="s">
        <v>32</v>
      </c>
      <c r="E32" s="6" t="s">
        <v>33</v>
      </c>
      <c r="F32" s="6" t="s">
        <v>34</v>
      </c>
      <c r="G32" s="6" t="s">
        <v>35</v>
      </c>
      <c r="H32" s="6" t="s">
        <v>36</v>
      </c>
      <c r="I32" s="6" t="s">
        <v>37</v>
      </c>
      <c r="J32" s="7" t="s">
        <v>38</v>
      </c>
    </row>
    <row r="33" spans="1:10" x14ac:dyDescent="0.25">
      <c r="A33" s="10" t="s">
        <v>73</v>
      </c>
      <c r="B33" s="15">
        <f>J18</f>
        <v>14040</v>
      </c>
      <c r="C33" s="39">
        <v>1</v>
      </c>
      <c r="D33" s="39">
        <v>1</v>
      </c>
      <c r="E33" s="39">
        <v>1</v>
      </c>
      <c r="F33" s="39">
        <v>1</v>
      </c>
      <c r="G33" s="39">
        <v>1</v>
      </c>
      <c r="H33" s="39">
        <v>0.7</v>
      </c>
      <c r="I33" s="39">
        <v>1</v>
      </c>
      <c r="J33" s="16">
        <f>B33*C33*D33*E33*F33*G33*H33*I33</f>
        <v>9828</v>
      </c>
    </row>
    <row r="34" spans="1:10" ht="13" thickBot="1" x14ac:dyDescent="0.3">
      <c r="A34" s="13" t="s">
        <v>25</v>
      </c>
      <c r="B34" s="19">
        <f>J29</f>
        <v>0</v>
      </c>
      <c r="C34" s="40">
        <v>1</v>
      </c>
      <c r="D34" s="40">
        <v>1</v>
      </c>
      <c r="E34" s="40">
        <v>1</v>
      </c>
      <c r="F34" s="40">
        <v>1</v>
      </c>
      <c r="G34" s="40">
        <v>1</v>
      </c>
      <c r="H34" s="40">
        <v>1</v>
      </c>
      <c r="I34" s="40">
        <v>1</v>
      </c>
      <c r="J34" s="20">
        <f>B34*C34*D34*E34*F34*G34*H34*I34</f>
        <v>0</v>
      </c>
    </row>
    <row r="35" spans="1:10" ht="13" thickBot="1" x14ac:dyDescent="0.3">
      <c r="A35" s="36" t="s">
        <v>39</v>
      </c>
      <c r="B35" s="37"/>
      <c r="C35" s="37"/>
      <c r="D35" s="37"/>
      <c r="E35" s="37"/>
      <c r="F35" s="37"/>
      <c r="G35" s="37"/>
      <c r="H35" s="37"/>
      <c r="I35" s="37"/>
      <c r="J35" s="38">
        <f>SUM(J33:J34)</f>
        <v>9828</v>
      </c>
    </row>
    <row r="36" spans="1:10" ht="13" thickBot="1" x14ac:dyDescent="0.3"/>
    <row r="37" spans="1:10" ht="13" thickBot="1" x14ac:dyDescent="0.3">
      <c r="A37" s="35" t="s">
        <v>157</v>
      </c>
      <c r="B37" s="26"/>
      <c r="C37" s="26"/>
      <c r="D37" s="26"/>
      <c r="E37" s="27"/>
    </row>
    <row r="38" spans="1:10" ht="31.5" x14ac:dyDescent="0.25">
      <c r="A38" s="28" t="s">
        <v>158</v>
      </c>
      <c r="B38" s="29" t="s">
        <v>159</v>
      </c>
      <c r="C38" s="29" t="s">
        <v>160</v>
      </c>
      <c r="D38" s="29" t="s">
        <v>161</v>
      </c>
      <c r="E38" s="30" t="s">
        <v>162</v>
      </c>
    </row>
    <row r="39" spans="1:10" x14ac:dyDescent="0.25">
      <c r="A39" s="31" t="s">
        <v>28</v>
      </c>
      <c r="B39" s="12">
        <v>1E-3</v>
      </c>
      <c r="C39" s="12">
        <v>2E-3</v>
      </c>
      <c r="D39" s="12">
        <v>3.0000000000000001E-3</v>
      </c>
      <c r="E39" s="32">
        <v>0.01</v>
      </c>
    </row>
    <row r="40" spans="1:10" x14ac:dyDescent="0.25">
      <c r="A40" s="31" t="s">
        <v>22</v>
      </c>
      <c r="B40" s="12">
        <v>2E-3</v>
      </c>
      <c r="C40" s="12">
        <v>5.0000000000000001E-3</v>
      </c>
      <c r="D40" s="12">
        <v>0.01</v>
      </c>
      <c r="E40" s="32">
        <v>0.04</v>
      </c>
    </row>
    <row r="41" spans="1:10" ht="20.5" x14ac:dyDescent="0.25">
      <c r="A41" s="31" t="s">
        <v>23</v>
      </c>
      <c r="B41" s="12">
        <v>4.0000000000000001E-3</v>
      </c>
      <c r="C41" s="12">
        <v>8.0000000000000002E-3</v>
      </c>
      <c r="D41" s="12">
        <v>0.04</v>
      </c>
      <c r="E41" s="32">
        <v>0.06</v>
      </c>
    </row>
    <row r="42" spans="1:10" ht="40.5" x14ac:dyDescent="0.25">
      <c r="A42" s="31" t="s">
        <v>163</v>
      </c>
      <c r="B42" s="12">
        <v>4.0000000000000001E-3</v>
      </c>
      <c r="C42" s="12">
        <v>8.0000000000000002E-3</v>
      </c>
      <c r="D42" s="12">
        <v>0.05</v>
      </c>
      <c r="E42" s="32">
        <v>0.08</v>
      </c>
    </row>
    <row r="43" spans="1:10" ht="30.5" x14ac:dyDescent="0.25">
      <c r="A43" s="31" t="s">
        <v>164</v>
      </c>
      <c r="B43" s="12">
        <v>4.0000000000000001E-3</v>
      </c>
      <c r="C43" s="12">
        <v>8.0000000000000002E-3</v>
      </c>
      <c r="D43" s="12">
        <v>0.05</v>
      </c>
      <c r="E43" s="32">
        <v>0.08</v>
      </c>
    </row>
    <row r="44" spans="1:10" ht="20.5" x14ac:dyDescent="0.25">
      <c r="A44" s="31" t="s">
        <v>110</v>
      </c>
      <c r="B44" s="12">
        <v>0.04</v>
      </c>
      <c r="C44" s="12">
        <v>0.08</v>
      </c>
      <c r="D44" s="12">
        <v>1.2</v>
      </c>
      <c r="E44" s="32">
        <v>2.5</v>
      </c>
    </row>
    <row r="45" spans="1:10" ht="20.5" x14ac:dyDescent="0.25">
      <c r="A45" s="31" t="s">
        <v>119</v>
      </c>
      <c r="B45" s="12">
        <v>0.04</v>
      </c>
      <c r="C45" s="12">
        <v>0.08</v>
      </c>
      <c r="D45" s="12">
        <v>1.2</v>
      </c>
      <c r="E45" s="32">
        <v>2.5</v>
      </c>
    </row>
    <row r="46" spans="1:10" ht="13" thickBot="1" x14ac:dyDescent="0.3">
      <c r="A46" s="33" t="s">
        <v>112</v>
      </c>
      <c r="B46" s="14">
        <v>0.5</v>
      </c>
      <c r="C46" s="14">
        <v>0.8</v>
      </c>
      <c r="D46" s="14">
        <v>5</v>
      </c>
      <c r="E46" s="34">
        <v>7.5</v>
      </c>
    </row>
    <row r="48" spans="1:10" ht="15.5" x14ac:dyDescent="0.35">
      <c r="E48" s="2" t="s">
        <v>40</v>
      </c>
      <c r="F48" s="1"/>
    </row>
    <row r="50" spans="1:16" ht="13" x14ac:dyDescent="0.3">
      <c r="A50" s="1" t="s">
        <v>41</v>
      </c>
      <c r="C50" s="3"/>
      <c r="G50" s="1" t="s">
        <v>42</v>
      </c>
    </row>
    <row r="53" spans="1:16" ht="42" x14ac:dyDescent="0.25">
      <c r="A53" s="44" t="s">
        <v>43</v>
      </c>
      <c r="B53" s="44" t="s">
        <v>38</v>
      </c>
      <c r="C53" s="44" t="s">
        <v>44</v>
      </c>
      <c r="D53" s="44" t="s">
        <v>45</v>
      </c>
      <c r="E53" s="44" t="s">
        <v>46</v>
      </c>
      <c r="F53" s="44" t="s">
        <v>47</v>
      </c>
      <c r="G53" s="45" t="s">
        <v>48</v>
      </c>
      <c r="H53" s="44" t="s">
        <v>49</v>
      </c>
      <c r="I53" s="44" t="s">
        <v>50</v>
      </c>
      <c r="J53" s="44" t="s">
        <v>51</v>
      </c>
      <c r="K53" s="44" t="s">
        <v>52</v>
      </c>
      <c r="L53" s="44" t="s">
        <v>53</v>
      </c>
      <c r="M53" s="44" t="s">
        <v>46</v>
      </c>
      <c r="N53" s="46"/>
      <c r="O53" s="46"/>
    </row>
    <row r="54" spans="1:16" x14ac:dyDescent="0.25">
      <c r="A54" s="4" t="s">
        <v>73</v>
      </c>
      <c r="B54" s="4">
        <v>9828</v>
      </c>
      <c r="C54" s="4">
        <v>0.85</v>
      </c>
      <c r="D54" s="4">
        <v>0.15</v>
      </c>
      <c r="E54" s="47">
        <f>C54*B54</f>
        <v>8353.7999999999993</v>
      </c>
      <c r="F54" s="47">
        <f>D54*B54</f>
        <v>1474.2</v>
      </c>
      <c r="G54" s="4" t="s">
        <v>3</v>
      </c>
      <c r="H54" s="47">
        <v>600</v>
      </c>
      <c r="I54" s="47">
        <f>F54-H54</f>
        <v>874.2</v>
      </c>
      <c r="J54" s="4" t="s">
        <v>3</v>
      </c>
      <c r="K54" s="47" t="e">
        <f>J54*I54</f>
        <v>#VALUE!</v>
      </c>
      <c r="L54" s="47" t="e">
        <f>I54-K54</f>
        <v>#VALUE!</v>
      </c>
      <c r="M54" s="47" t="e">
        <f>E54-G54</f>
        <v>#VALUE!</v>
      </c>
    </row>
    <row r="55" spans="1:16" x14ac:dyDescent="0.25">
      <c r="A55" s="4" t="s">
        <v>25</v>
      </c>
      <c r="B55" s="4" t="s">
        <v>3</v>
      </c>
      <c r="C55" s="4" t="s">
        <v>3</v>
      </c>
      <c r="D55" s="4" t="s">
        <v>3</v>
      </c>
      <c r="E55" s="47" t="e">
        <f>C55*B55</f>
        <v>#VALUE!</v>
      </c>
      <c r="F55" s="47" t="e">
        <f>D55*B55</f>
        <v>#VALUE!</v>
      </c>
      <c r="G55" s="4" t="s">
        <v>3</v>
      </c>
      <c r="H55" s="47" t="s">
        <v>3</v>
      </c>
      <c r="I55" s="47" t="e">
        <f>F55-H55</f>
        <v>#VALUE!</v>
      </c>
      <c r="J55" s="4" t="s">
        <v>3</v>
      </c>
      <c r="K55" s="47" t="e">
        <f>J55*I55</f>
        <v>#VALUE!</v>
      </c>
      <c r="L55" s="47" t="e">
        <f>I55-K55</f>
        <v>#VALUE!</v>
      </c>
      <c r="M55" s="47" t="e">
        <f>E55-G55</f>
        <v>#VALUE!</v>
      </c>
    </row>
    <row r="56" spans="1:16" x14ac:dyDescent="0.25">
      <c r="A56" s="4" t="s">
        <v>54</v>
      </c>
      <c r="B56" s="4" t="s">
        <v>3</v>
      </c>
      <c r="C56" s="4" t="s">
        <v>3</v>
      </c>
      <c r="D56" s="4" t="s">
        <v>3</v>
      </c>
      <c r="E56" s="47" t="e">
        <f>C56*B56</f>
        <v>#VALUE!</v>
      </c>
      <c r="F56" s="47" t="e">
        <f>D56*B56</f>
        <v>#VALUE!</v>
      </c>
      <c r="G56" s="4" t="s">
        <v>3</v>
      </c>
      <c r="H56" s="47" t="s">
        <v>3</v>
      </c>
      <c r="I56" s="47" t="e">
        <f>F56-H56</f>
        <v>#VALUE!</v>
      </c>
      <c r="J56" s="4" t="s">
        <v>3</v>
      </c>
      <c r="K56" s="47" t="e">
        <f>J56*I56</f>
        <v>#VALUE!</v>
      </c>
      <c r="L56" s="47" t="e">
        <f>I56-K56</f>
        <v>#VALUE!</v>
      </c>
      <c r="M56" s="47" t="e">
        <f>E56-G56</f>
        <v>#VALUE!</v>
      </c>
    </row>
    <row r="57" spans="1:16" x14ac:dyDescent="0.25">
      <c r="A57" s="4"/>
      <c r="B57" s="4"/>
      <c r="C57" s="4"/>
      <c r="D57" s="4"/>
      <c r="E57" s="47">
        <f>C57*B57</f>
        <v>0</v>
      </c>
      <c r="F57" s="47">
        <f>D57*B57</f>
        <v>0</v>
      </c>
      <c r="G57" s="4"/>
      <c r="H57" s="4"/>
      <c r="I57" s="47">
        <f>F57-H57</f>
        <v>0</v>
      </c>
      <c r="J57" s="4"/>
      <c r="K57" s="47">
        <f>J57*I57</f>
        <v>0</v>
      </c>
      <c r="L57" s="47">
        <f>I57-K57</f>
        <v>0</v>
      </c>
      <c r="M57" s="47">
        <f>E57-G57</f>
        <v>0</v>
      </c>
    </row>
    <row r="60" spans="1:16" ht="13" x14ac:dyDescent="0.3">
      <c r="A60" s="1" t="s">
        <v>55</v>
      </c>
      <c r="B60" s="48" t="s">
        <v>3</v>
      </c>
      <c r="C60" s="48" t="s">
        <v>3</v>
      </c>
      <c r="D60" t="s">
        <v>56</v>
      </c>
      <c r="E60" t="s">
        <v>3</v>
      </c>
    </row>
    <row r="61" spans="1:16" ht="21" x14ac:dyDescent="0.25">
      <c r="A61" s="49" t="s">
        <v>30</v>
      </c>
      <c r="B61" s="49" t="s">
        <v>57</v>
      </c>
      <c r="C61" s="49" t="s">
        <v>58</v>
      </c>
      <c r="D61" s="49" t="s">
        <v>59</v>
      </c>
      <c r="E61" s="49" t="s">
        <v>60</v>
      </c>
      <c r="F61" s="49" t="s">
        <v>61</v>
      </c>
      <c r="G61" s="49" t="s">
        <v>62</v>
      </c>
      <c r="H61" s="49" t="s">
        <v>63</v>
      </c>
      <c r="I61" s="49" t="s">
        <v>64</v>
      </c>
      <c r="J61" s="49" t="s">
        <v>65</v>
      </c>
      <c r="K61" s="49" t="s">
        <v>66</v>
      </c>
      <c r="L61" s="49" t="s">
        <v>67</v>
      </c>
      <c r="M61" s="49" t="s">
        <v>68</v>
      </c>
      <c r="N61" s="49" t="s">
        <v>69</v>
      </c>
      <c r="O61" s="49" t="s">
        <v>70</v>
      </c>
      <c r="P61" s="49" t="s">
        <v>71</v>
      </c>
    </row>
    <row r="62" spans="1:16" x14ac:dyDescent="0.25">
      <c r="A62" s="50" t="s">
        <v>10</v>
      </c>
      <c r="B62" s="50"/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50"/>
      <c r="O62" s="50"/>
      <c r="P62" s="4"/>
    </row>
    <row r="63" spans="1:16" x14ac:dyDescent="0.25">
      <c r="A63" s="50" t="s">
        <v>72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  <c r="M63" s="50"/>
      <c r="N63" s="50"/>
      <c r="O63" s="50"/>
      <c r="P63" s="4"/>
    </row>
    <row r="64" spans="1:16" x14ac:dyDescent="0.25">
      <c r="A64" s="50" t="s">
        <v>73</v>
      </c>
      <c r="B64" s="50"/>
      <c r="C64" s="50"/>
      <c r="D64" s="50"/>
      <c r="E64" s="50"/>
      <c r="F64" s="50"/>
      <c r="G64" s="50"/>
      <c r="H64" s="50"/>
      <c r="I64" s="50"/>
      <c r="J64" s="50"/>
      <c r="K64" s="50"/>
      <c r="L64" s="50"/>
      <c r="M64" s="50"/>
      <c r="N64" s="50"/>
      <c r="O64" s="50"/>
      <c r="P64" s="4"/>
    </row>
    <row r="67" spans="1:12" x14ac:dyDescent="0.25">
      <c r="A67" s="43" t="s">
        <v>74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</row>
    <row r="68" spans="1:12" x14ac:dyDescent="0.25">
      <c r="A68" s="43" t="s">
        <v>75</v>
      </c>
      <c r="B68" s="43"/>
      <c r="C68" s="43"/>
      <c r="D68" s="43"/>
      <c r="E68" s="43"/>
      <c r="F68" s="43"/>
      <c r="G68" s="43"/>
      <c r="H68" s="43"/>
      <c r="I68" s="43"/>
      <c r="J68" s="43"/>
      <c r="K68" s="43"/>
      <c r="L68" s="43"/>
    </row>
    <row r="69" spans="1:12" x14ac:dyDescent="0.25">
      <c r="A69" s="43" t="s">
        <v>76</v>
      </c>
      <c r="B69" s="43"/>
      <c r="C69" s="43"/>
      <c r="D69" s="43"/>
      <c r="E69" s="43"/>
      <c r="F69" s="43"/>
      <c r="G69" s="43"/>
      <c r="H69" s="43"/>
      <c r="I69" s="43"/>
      <c r="J69" s="43"/>
      <c r="K69" s="43"/>
      <c r="L69" s="43"/>
    </row>
    <row r="70" spans="1:12" x14ac:dyDescent="0.25">
      <c r="A70" s="43" t="s">
        <v>77</v>
      </c>
      <c r="B70" s="43"/>
      <c r="C70" s="43"/>
      <c r="D70" s="43"/>
      <c r="E70" s="43"/>
      <c r="F70" s="43"/>
      <c r="G70" s="43"/>
      <c r="H70" s="43"/>
      <c r="I70" s="43"/>
      <c r="J70" s="43"/>
      <c r="K70" s="43"/>
      <c r="L70" s="43"/>
    </row>
    <row r="71" spans="1:12" x14ac:dyDescent="0.25">
      <c r="A71" s="43" t="s">
        <v>78</v>
      </c>
      <c r="B71" s="43"/>
      <c r="C71" s="43"/>
      <c r="D71" s="43"/>
      <c r="E71" s="43"/>
      <c r="F71" s="43"/>
      <c r="G71" s="43"/>
      <c r="H71" s="43"/>
      <c r="I71" s="43"/>
      <c r="J71" s="43"/>
      <c r="K71" s="43"/>
      <c r="L71" s="43"/>
    </row>
    <row r="72" spans="1:12" x14ac:dyDescent="0.25">
      <c r="A72" s="43" t="s">
        <v>79</v>
      </c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</row>
    <row r="73" spans="1:12" x14ac:dyDescent="0.25">
      <c r="A73" s="43" t="s">
        <v>80</v>
      </c>
      <c r="B73" s="43"/>
      <c r="C73" s="43"/>
      <c r="D73" s="43"/>
      <c r="E73" s="43"/>
      <c r="F73" s="43"/>
      <c r="G73" s="43"/>
      <c r="H73" s="43"/>
      <c r="I73" s="43"/>
      <c r="J73" s="43"/>
      <c r="K73" s="43"/>
      <c r="L73" s="43"/>
    </row>
    <row r="74" spans="1:12" x14ac:dyDescent="0.25">
      <c r="A74" s="43" t="s">
        <v>81</v>
      </c>
      <c r="B74" s="43"/>
      <c r="C74" s="43"/>
      <c r="D74" s="43"/>
      <c r="E74" s="43"/>
      <c r="F74" s="43"/>
      <c r="G74" s="43"/>
      <c r="H74" s="43"/>
      <c r="I74" s="43"/>
      <c r="J74" s="43"/>
      <c r="K74" s="43"/>
      <c r="L74" s="43"/>
    </row>
    <row r="75" spans="1:12" x14ac:dyDescent="0.25">
      <c r="A75" s="43" t="s">
        <v>82</v>
      </c>
      <c r="B75" s="43"/>
      <c r="C75" s="43"/>
      <c r="D75" s="43"/>
      <c r="E75" s="43"/>
      <c r="F75" s="43"/>
      <c r="G75" s="43"/>
      <c r="H75" s="43"/>
      <c r="I75" s="43"/>
      <c r="J75" s="43"/>
      <c r="K75" s="43"/>
      <c r="L75" s="43"/>
    </row>
    <row r="76" spans="1:12" x14ac:dyDescent="0.25">
      <c r="A76" s="43" t="s">
        <v>83</v>
      </c>
      <c r="B76" s="43"/>
      <c r="C76" s="43"/>
      <c r="D76" s="43"/>
      <c r="E76" s="43"/>
      <c r="F76" s="43"/>
      <c r="G76" s="43"/>
      <c r="H76" s="43"/>
      <c r="I76" s="43"/>
      <c r="J76" s="43"/>
      <c r="K76" s="43"/>
      <c r="L76" s="43"/>
    </row>
    <row r="77" spans="1:12" x14ac:dyDescent="0.25">
      <c r="A77" s="43" t="s">
        <v>84</v>
      </c>
      <c r="B77" s="43"/>
      <c r="C77" s="43"/>
      <c r="D77" s="43"/>
      <c r="E77" s="43"/>
      <c r="F77" s="43"/>
      <c r="G77" s="43"/>
      <c r="H77" s="43"/>
      <c r="I77" s="43"/>
      <c r="J77" s="43"/>
      <c r="K77" s="43"/>
      <c r="L77" s="43"/>
    </row>
  </sheetData>
  <phoneticPr fontId="0" type="noConversion"/>
  <pageMargins left="0.75" right="0.75" top="1" bottom="1" header="0.5" footer="0.5"/>
  <pageSetup orientation="landscape" horizontalDpi="360" verticalDpi="360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P58"/>
  <sheetViews>
    <sheetView tabSelected="1" zoomScale="75" workbookViewId="0">
      <selection sqref="A1:IV1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4" width="8.81640625" style="56" customWidth="1"/>
  </cols>
  <sheetData>
    <row r="1" spans="1:11" ht="15.5" x14ac:dyDescent="0.35">
      <c r="A1" s="137"/>
      <c r="D1" s="94" t="s">
        <v>0</v>
      </c>
      <c r="E1" s="57"/>
    </row>
    <row r="2" spans="1:11" ht="15.5" x14ac:dyDescent="0.35">
      <c r="D2" s="94" t="s">
        <v>1</v>
      </c>
      <c r="E2" s="57"/>
    </row>
    <row r="4" spans="1:11" ht="13" x14ac:dyDescent="0.3">
      <c r="A4" s="58" t="s">
        <v>2</v>
      </c>
      <c r="B4" s="59" t="s">
        <v>199</v>
      </c>
      <c r="C4" s="95"/>
      <c r="D4" s="95"/>
      <c r="E4" s="59"/>
      <c r="F4" s="58" t="s">
        <v>5</v>
      </c>
      <c r="G4" s="59" t="s">
        <v>6</v>
      </c>
      <c r="H4" s="59"/>
      <c r="I4" s="59"/>
      <c r="J4" s="59"/>
    </row>
    <row r="5" spans="1:11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1" ht="13" x14ac:dyDescent="0.3">
      <c r="A6" s="58" t="s">
        <v>7</v>
      </c>
      <c r="B6" s="55">
        <v>13000</v>
      </c>
      <c r="C6" s="95"/>
      <c r="D6" s="95"/>
      <c r="E6" s="58" t="s">
        <v>8</v>
      </c>
      <c r="F6" s="59"/>
      <c r="G6" s="59"/>
      <c r="H6" s="55">
        <v>8975</v>
      </c>
      <c r="I6" s="59"/>
      <c r="J6" s="59"/>
    </row>
    <row r="8" spans="1:11" ht="14" x14ac:dyDescent="0.3">
      <c r="A8" s="60" t="s">
        <v>9</v>
      </c>
    </row>
    <row r="9" spans="1:11" ht="13.5" thickBot="1" x14ac:dyDescent="0.35">
      <c r="A9" s="61" t="s">
        <v>10</v>
      </c>
    </row>
    <row r="10" spans="1:11" ht="25.5" thickBot="1" x14ac:dyDescent="0.3">
      <c r="A10" s="62" t="s">
        <v>26</v>
      </c>
      <c r="B10" s="63" t="s">
        <v>13</v>
      </c>
      <c r="C10" s="96" t="s">
        <v>27</v>
      </c>
      <c r="D10" s="96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K10" s="88" t="s">
        <v>86</v>
      </c>
    </row>
    <row r="11" spans="1:11" x14ac:dyDescent="0.25">
      <c r="A11" s="71" t="s">
        <v>28</v>
      </c>
      <c r="B11" s="72"/>
      <c r="C11" s="97">
        <v>5538</v>
      </c>
      <c r="D11" s="97">
        <v>3.0000000000000001E-3</v>
      </c>
      <c r="E11" s="72">
        <f>C11*D11</f>
        <v>16.614000000000001</v>
      </c>
      <c r="F11" s="72">
        <v>1</v>
      </c>
      <c r="G11" s="72">
        <f>E11*F11</f>
        <v>16.614000000000001</v>
      </c>
      <c r="H11" s="72">
        <v>0.76</v>
      </c>
      <c r="I11" s="72">
        <v>120</v>
      </c>
      <c r="J11" s="73">
        <f>G11*H11*I11</f>
        <v>1515.1967999999999</v>
      </c>
      <c r="K11" s="87">
        <f>J11/I11</f>
        <v>12.62664</v>
      </c>
    </row>
    <row r="12" spans="1:11" x14ac:dyDescent="0.25">
      <c r="A12" s="65" t="s">
        <v>22</v>
      </c>
      <c r="B12" s="66"/>
      <c r="C12" s="98">
        <v>3436</v>
      </c>
      <c r="D12" s="98">
        <v>0.02</v>
      </c>
      <c r="E12" s="66">
        <f>C12*D12</f>
        <v>68.72</v>
      </c>
      <c r="F12" s="66">
        <v>1.4</v>
      </c>
      <c r="G12" s="66">
        <f>E12*F12</f>
        <v>96.207999999999998</v>
      </c>
      <c r="H12" s="66">
        <v>0.76</v>
      </c>
      <c r="I12" s="66">
        <v>120</v>
      </c>
      <c r="J12" s="67">
        <f>G12*H12*I12</f>
        <v>8774.1696000000011</v>
      </c>
      <c r="K12" s="87">
        <f>J12/I12</f>
        <v>73.118080000000006</v>
      </c>
    </row>
    <row r="13" spans="1:11" x14ac:dyDescent="0.25">
      <c r="A13" s="65" t="s">
        <v>23</v>
      </c>
      <c r="B13" s="66"/>
      <c r="C13" s="98"/>
      <c r="D13" s="98"/>
      <c r="E13" s="66">
        <f>C13*D13</f>
        <v>0</v>
      </c>
      <c r="F13" s="66"/>
      <c r="G13" s="66">
        <f>E13*F13</f>
        <v>0</v>
      </c>
      <c r="H13" s="66"/>
      <c r="I13" s="66"/>
      <c r="J13" s="67">
        <f>G13*H13*I13</f>
        <v>0</v>
      </c>
    </row>
    <row r="14" spans="1:11" ht="13" thickBot="1" x14ac:dyDescent="0.3">
      <c r="A14" s="68" t="s">
        <v>24</v>
      </c>
      <c r="B14" s="69">
        <f>SUM(B11:B13)</f>
        <v>0</v>
      </c>
      <c r="C14" s="99">
        <f>SUM(C11:C13)</f>
        <v>8974</v>
      </c>
      <c r="D14" s="99"/>
      <c r="E14" s="69">
        <f>SUM(E11:E13)</f>
        <v>85.334000000000003</v>
      </c>
      <c r="F14" s="69"/>
      <c r="G14" s="69">
        <f>SUM(G11:G13)</f>
        <v>112.822</v>
      </c>
      <c r="H14" s="69"/>
      <c r="I14" s="69"/>
      <c r="J14" s="70">
        <f>SUM(J11:J13)</f>
        <v>10289.366400000001</v>
      </c>
    </row>
    <row r="16" spans="1:11" ht="13.5" thickBot="1" x14ac:dyDescent="0.35">
      <c r="A16" s="61" t="s">
        <v>25</v>
      </c>
    </row>
    <row r="17" spans="1:11" ht="21.5" thickBot="1" x14ac:dyDescent="0.3">
      <c r="A17" s="62" t="s">
        <v>26</v>
      </c>
      <c r="B17" s="63" t="s">
        <v>13</v>
      </c>
      <c r="C17" s="96" t="s">
        <v>27</v>
      </c>
      <c r="D17" s="96" t="s">
        <v>14</v>
      </c>
      <c r="E17" s="63" t="s">
        <v>15</v>
      </c>
      <c r="F17" s="63" t="s">
        <v>16</v>
      </c>
      <c r="G17" s="63" t="s">
        <v>17</v>
      </c>
      <c r="H17" s="63" t="s">
        <v>18</v>
      </c>
      <c r="I17" s="63" t="s">
        <v>19</v>
      </c>
      <c r="J17" s="64" t="s">
        <v>20</v>
      </c>
    </row>
    <row r="18" spans="1:11" x14ac:dyDescent="0.25">
      <c r="A18" s="71" t="s">
        <v>28</v>
      </c>
      <c r="B18" s="72"/>
      <c r="C18" s="97">
        <v>5538</v>
      </c>
      <c r="D18" s="97">
        <v>3.0000000000000001E-3</v>
      </c>
      <c r="E18" s="72">
        <f>C18*D18</f>
        <v>16.614000000000001</v>
      </c>
      <c r="F18" s="72">
        <v>1</v>
      </c>
      <c r="G18" s="72">
        <f>E18*F18</f>
        <v>16.614000000000001</v>
      </c>
      <c r="H18" s="72">
        <v>0.5</v>
      </c>
      <c r="I18" s="72">
        <v>60</v>
      </c>
      <c r="J18" s="73">
        <f>G18*H18*I18</f>
        <v>498.42</v>
      </c>
      <c r="K18" s="87">
        <f>SUM(K11:K17)</f>
        <v>85.744720000000001</v>
      </c>
    </row>
    <row r="19" spans="1:11" x14ac:dyDescent="0.25">
      <c r="A19" s="65" t="s">
        <v>22</v>
      </c>
      <c r="B19" s="66"/>
      <c r="C19" s="98">
        <v>3436</v>
      </c>
      <c r="D19" s="98">
        <v>0.02</v>
      </c>
      <c r="E19" s="66">
        <f>C19*D19</f>
        <v>68.72</v>
      </c>
      <c r="F19" s="66">
        <v>1</v>
      </c>
      <c r="G19" s="66">
        <f>E19*F19</f>
        <v>68.72</v>
      </c>
      <c r="H19" s="66">
        <v>0.5</v>
      </c>
      <c r="I19" s="66">
        <v>60</v>
      </c>
      <c r="J19" s="67">
        <f>G19*H19*I19</f>
        <v>2061.6</v>
      </c>
    </row>
    <row r="20" spans="1:11" x14ac:dyDescent="0.25">
      <c r="A20" s="65" t="s">
        <v>23</v>
      </c>
      <c r="B20" s="66"/>
      <c r="C20" s="98"/>
      <c r="D20" s="98"/>
      <c r="E20" s="66">
        <f>C20*D20</f>
        <v>0</v>
      </c>
      <c r="F20" s="66"/>
      <c r="G20" s="66">
        <f>E20*F20</f>
        <v>0</v>
      </c>
      <c r="H20" s="66"/>
      <c r="I20" s="66"/>
      <c r="J20" s="67">
        <f>G20*H20*I20</f>
        <v>0</v>
      </c>
    </row>
    <row r="21" spans="1:11" ht="25.5" thickBot="1" x14ac:dyDescent="0.3">
      <c r="A21" s="68" t="s">
        <v>24</v>
      </c>
      <c r="B21" s="69">
        <f>SUM(B18:B20)</f>
        <v>0</v>
      </c>
      <c r="C21" s="99">
        <f>SUM(C18:C20)</f>
        <v>8974</v>
      </c>
      <c r="D21" s="99"/>
      <c r="E21" s="69">
        <f>SUM(E18:E20)</f>
        <v>85.334000000000003</v>
      </c>
      <c r="F21" s="69"/>
      <c r="G21" s="69">
        <f>SUM(G18:G20)</f>
        <v>85.334000000000003</v>
      </c>
      <c r="H21" s="69"/>
      <c r="I21" s="69"/>
      <c r="J21" s="70">
        <f>SUM(J18:J20)</f>
        <v>2560.02</v>
      </c>
      <c r="K21" s="88" t="s">
        <v>86</v>
      </c>
    </row>
    <row r="22" spans="1:11" x14ac:dyDescent="0.25">
      <c r="K22" s="87">
        <f>J18/I18</f>
        <v>8.3070000000000004</v>
      </c>
    </row>
    <row r="23" spans="1:11" ht="14.5" thickBot="1" x14ac:dyDescent="0.35">
      <c r="A23" s="60" t="s">
        <v>29</v>
      </c>
      <c r="K23" s="87">
        <f>J19/I19</f>
        <v>34.36</v>
      </c>
    </row>
    <row r="24" spans="1:11" ht="32" thickBot="1" x14ac:dyDescent="0.3">
      <c r="A24" s="62" t="s">
        <v>30</v>
      </c>
      <c r="B24" s="63" t="s">
        <v>20</v>
      </c>
      <c r="C24" s="96" t="s">
        <v>31</v>
      </c>
      <c r="D24" s="96" t="s">
        <v>32</v>
      </c>
      <c r="E24" s="63" t="s">
        <v>33</v>
      </c>
      <c r="F24" s="63" t="s">
        <v>34</v>
      </c>
      <c r="G24" s="63" t="s">
        <v>35</v>
      </c>
      <c r="H24" s="63" t="s">
        <v>36</v>
      </c>
      <c r="I24" s="63" t="s">
        <v>37</v>
      </c>
      <c r="J24" s="64" t="s">
        <v>38</v>
      </c>
    </row>
    <row r="25" spans="1:11" x14ac:dyDescent="0.25">
      <c r="A25" s="71" t="s">
        <v>10</v>
      </c>
      <c r="B25" s="72">
        <f>J14</f>
        <v>10289.366400000001</v>
      </c>
      <c r="C25" s="97">
        <v>1</v>
      </c>
      <c r="D25" s="97">
        <v>1</v>
      </c>
      <c r="E25" s="72">
        <v>1</v>
      </c>
      <c r="F25" s="72">
        <v>1</v>
      </c>
      <c r="G25" s="72">
        <v>1</v>
      </c>
      <c r="H25" s="72">
        <v>1</v>
      </c>
      <c r="I25" s="72">
        <v>1</v>
      </c>
      <c r="J25" s="73">
        <f>B25*C25*D25*E25*F25*G25*H25*I25</f>
        <v>10289.366400000001</v>
      </c>
    </row>
    <row r="26" spans="1:11" ht="13" thickBot="1" x14ac:dyDescent="0.3">
      <c r="A26" s="68" t="s">
        <v>25</v>
      </c>
      <c r="B26" s="69">
        <f>J21</f>
        <v>2560.02</v>
      </c>
      <c r="C26" s="99">
        <v>1</v>
      </c>
      <c r="D26" s="99">
        <v>1</v>
      </c>
      <c r="E26" s="69">
        <v>1</v>
      </c>
      <c r="F26" s="69">
        <v>1</v>
      </c>
      <c r="G26" s="69">
        <v>1</v>
      </c>
      <c r="H26" s="69">
        <v>1</v>
      </c>
      <c r="I26" s="69">
        <v>1</v>
      </c>
      <c r="J26" s="70">
        <f>B26*C26*D26*E26*F26*G26*H26*I26</f>
        <v>2560.02</v>
      </c>
    </row>
    <row r="27" spans="1:11" ht="13" thickBot="1" x14ac:dyDescent="0.3">
      <c r="A27" s="74" t="s">
        <v>39</v>
      </c>
      <c r="B27" s="75"/>
      <c r="C27" s="100"/>
      <c r="D27" s="100"/>
      <c r="E27" s="75"/>
      <c r="F27" s="75"/>
      <c r="G27" s="75"/>
      <c r="H27" s="75"/>
      <c r="I27" s="75"/>
      <c r="J27" s="76">
        <f>SUM(J25:J26)</f>
        <v>12849.386400000001</v>
      </c>
    </row>
    <row r="29" spans="1:11" x14ac:dyDescent="0.25">
      <c r="K29" s="87">
        <f>SUM(K22:K28)</f>
        <v>42.667000000000002</v>
      </c>
    </row>
    <row r="30" spans="1:11" ht="15.5" x14ac:dyDescent="0.35">
      <c r="E30" s="57" t="s">
        <v>40</v>
      </c>
      <c r="F30" s="61"/>
    </row>
    <row r="32" spans="1:11" ht="13" x14ac:dyDescent="0.3">
      <c r="A32" s="61" t="s">
        <v>41</v>
      </c>
      <c r="C32" s="95" t="s">
        <v>199</v>
      </c>
      <c r="G32" s="61" t="s">
        <v>42</v>
      </c>
      <c r="H32" s="56" t="s">
        <v>6</v>
      </c>
    </row>
    <row r="35" spans="1:16" ht="42" x14ac:dyDescent="0.25">
      <c r="A35" s="77" t="s">
        <v>43</v>
      </c>
      <c r="B35" s="77" t="s">
        <v>38</v>
      </c>
      <c r="C35" s="89" t="s">
        <v>44</v>
      </c>
      <c r="D35" s="89" t="s">
        <v>45</v>
      </c>
      <c r="E35" s="77" t="s">
        <v>101</v>
      </c>
      <c r="F35" s="77" t="s">
        <v>122</v>
      </c>
      <c r="G35" s="78" t="s">
        <v>48</v>
      </c>
      <c r="H35" s="77" t="s">
        <v>49</v>
      </c>
      <c r="I35" s="77" t="s">
        <v>50</v>
      </c>
      <c r="J35" s="77" t="s">
        <v>46</v>
      </c>
      <c r="K35" s="89" t="s">
        <v>51</v>
      </c>
      <c r="L35" s="77" t="s">
        <v>212</v>
      </c>
      <c r="M35" s="77" t="s">
        <v>210</v>
      </c>
      <c r="N35" s="77" t="s">
        <v>52</v>
      </c>
    </row>
    <row r="36" spans="1:16" x14ac:dyDescent="0.25">
      <c r="A36" s="55" t="s">
        <v>10</v>
      </c>
      <c r="B36" s="55">
        <f>J25</f>
        <v>10289.366400000001</v>
      </c>
      <c r="C36" s="90">
        <v>0.75</v>
      </c>
      <c r="D36" s="90">
        <v>0.25</v>
      </c>
      <c r="E36" s="55">
        <f>C36*B36</f>
        <v>7717.0248000000011</v>
      </c>
      <c r="F36" s="55">
        <f>D36*B36</f>
        <v>2572.3416000000002</v>
      </c>
      <c r="G36" s="55">
        <v>2200</v>
      </c>
      <c r="H36" s="55">
        <v>670</v>
      </c>
      <c r="I36" s="55">
        <f>F36-H36-L36</f>
        <v>1645.1074400000002</v>
      </c>
      <c r="J36" s="55">
        <f>E36-G36</f>
        <v>5517.0248000000011</v>
      </c>
      <c r="K36" s="90">
        <v>0.1</v>
      </c>
      <c r="L36" s="55">
        <f>K36*F36</f>
        <v>257.23416000000003</v>
      </c>
      <c r="M36" s="55" t="s">
        <v>3</v>
      </c>
      <c r="N36" s="55" t="e">
        <f>L36-M36</f>
        <v>#VALUE!</v>
      </c>
    </row>
    <row r="37" spans="1:16" x14ac:dyDescent="0.25">
      <c r="A37" s="55" t="s">
        <v>25</v>
      </c>
      <c r="B37" s="55">
        <f>J26</f>
        <v>2560.02</v>
      </c>
      <c r="C37" s="90">
        <v>0.85</v>
      </c>
      <c r="D37" s="90">
        <v>0.15</v>
      </c>
      <c r="E37" s="55">
        <f>C37*B37</f>
        <v>2176.0169999999998</v>
      </c>
      <c r="F37" s="55">
        <f>D37*B37</f>
        <v>384.00299999999999</v>
      </c>
      <c r="G37" s="55">
        <v>1000</v>
      </c>
      <c r="H37" s="55">
        <v>230</v>
      </c>
      <c r="I37" s="55">
        <f>F37-H37-L37</f>
        <v>115.60269999999998</v>
      </c>
      <c r="J37" s="55">
        <f>E37-G37</f>
        <v>1176.0169999999998</v>
      </c>
      <c r="K37" s="90">
        <v>0.1</v>
      </c>
      <c r="L37" s="55">
        <f>K37*F37</f>
        <v>38.400300000000001</v>
      </c>
      <c r="M37" s="55" t="s">
        <v>3</v>
      </c>
      <c r="N37" s="55" t="e">
        <f>L37-M37</f>
        <v>#VALUE!</v>
      </c>
    </row>
    <row r="38" spans="1:16" x14ac:dyDescent="0.25">
      <c r="A38" s="55"/>
      <c r="B38" s="55"/>
      <c r="C38" s="90"/>
      <c r="D38" s="90"/>
      <c r="E38" s="55">
        <f>C38*B38</f>
        <v>0</v>
      </c>
      <c r="F38" s="55">
        <f>D38*B38</f>
        <v>0</v>
      </c>
      <c r="G38" s="55"/>
      <c r="H38" s="55"/>
      <c r="I38" s="55">
        <f>F38-H38</f>
        <v>0</v>
      </c>
      <c r="J38" s="55">
        <f>E38-G38</f>
        <v>0</v>
      </c>
      <c r="K38" s="90"/>
      <c r="L38" s="55">
        <f>K38*I38</f>
        <v>0</v>
      </c>
      <c r="M38" s="55" t="s">
        <v>3</v>
      </c>
      <c r="N38" s="55"/>
    </row>
    <row r="41" spans="1:16" ht="13" x14ac:dyDescent="0.3">
      <c r="A41" s="61" t="s">
        <v>55</v>
      </c>
      <c r="B41" s="79" t="s">
        <v>3</v>
      </c>
      <c r="C41" s="101" t="s">
        <v>3</v>
      </c>
      <c r="D41" s="87" t="s">
        <v>56</v>
      </c>
      <c r="E41" s="56" t="s">
        <v>3</v>
      </c>
    </row>
    <row r="42" spans="1:16" ht="21" x14ac:dyDescent="0.25">
      <c r="A42" s="80" t="s">
        <v>30</v>
      </c>
      <c r="B42" s="80" t="s">
        <v>57</v>
      </c>
      <c r="C42" s="91" t="s">
        <v>58</v>
      </c>
      <c r="D42" s="91" t="s">
        <v>59</v>
      </c>
      <c r="E42" s="80" t="s">
        <v>60</v>
      </c>
      <c r="F42" s="80" t="s">
        <v>61</v>
      </c>
      <c r="G42" s="80" t="s">
        <v>62</v>
      </c>
      <c r="H42" s="80" t="s">
        <v>63</v>
      </c>
      <c r="I42" s="80" t="s">
        <v>64</v>
      </c>
      <c r="J42" s="80" t="s">
        <v>65</v>
      </c>
      <c r="K42" s="91" t="s">
        <v>66</v>
      </c>
      <c r="L42" s="80" t="s">
        <v>67</v>
      </c>
      <c r="M42" s="80" t="s">
        <v>68</v>
      </c>
      <c r="N42" s="80" t="s">
        <v>69</v>
      </c>
      <c r="O42" s="49" t="s">
        <v>70</v>
      </c>
      <c r="P42" s="49" t="s">
        <v>71</v>
      </c>
    </row>
    <row r="43" spans="1:16" x14ac:dyDescent="0.25">
      <c r="A43" s="81" t="s">
        <v>10</v>
      </c>
      <c r="B43" s="81"/>
      <c r="C43" s="92"/>
      <c r="D43" s="92"/>
      <c r="E43" s="81"/>
      <c r="F43" s="81"/>
      <c r="G43" s="81"/>
      <c r="H43" s="81"/>
      <c r="I43" s="81"/>
      <c r="J43" s="81"/>
      <c r="K43" s="92"/>
      <c r="L43" s="81"/>
      <c r="M43" s="81"/>
      <c r="N43" s="81"/>
      <c r="O43" s="50"/>
      <c r="P43" s="4"/>
    </row>
    <row r="44" spans="1:16" x14ac:dyDescent="0.25">
      <c r="A44" s="81" t="s">
        <v>72</v>
      </c>
      <c r="B44" s="81"/>
      <c r="C44" s="92"/>
      <c r="D44" s="92"/>
      <c r="E44" s="81"/>
      <c r="F44" s="81"/>
      <c r="G44" s="81"/>
      <c r="H44" s="81"/>
      <c r="I44" s="81"/>
      <c r="J44" s="81"/>
      <c r="K44" s="92"/>
      <c r="L44" s="81"/>
      <c r="M44" s="81"/>
      <c r="N44" s="81"/>
      <c r="O44" s="50"/>
      <c r="P44" s="4"/>
    </row>
    <row r="45" spans="1:16" x14ac:dyDescent="0.25">
      <c r="A45" s="81" t="s">
        <v>73</v>
      </c>
      <c r="B45" s="81"/>
      <c r="C45" s="92"/>
      <c r="D45" s="92"/>
      <c r="E45" s="81"/>
      <c r="F45" s="81"/>
      <c r="G45" s="81"/>
      <c r="H45" s="81"/>
      <c r="I45" s="81"/>
      <c r="J45" s="81"/>
      <c r="K45" s="92"/>
      <c r="L45" s="81"/>
      <c r="M45" s="81"/>
      <c r="N45" s="81"/>
      <c r="O45" s="50"/>
      <c r="P45" s="4"/>
    </row>
    <row r="48" spans="1:16" x14ac:dyDescent="0.25">
      <c r="A48" s="82" t="s">
        <v>74</v>
      </c>
      <c r="B48" s="82"/>
      <c r="C48" s="93"/>
      <c r="D48" s="93"/>
      <c r="E48" s="82"/>
      <c r="F48" s="82"/>
      <c r="G48" s="82"/>
      <c r="H48" s="82"/>
      <c r="I48" s="82"/>
      <c r="J48" s="82"/>
      <c r="K48" s="93"/>
      <c r="L48" s="82"/>
    </row>
    <row r="49" spans="1:12" x14ac:dyDescent="0.25">
      <c r="A49" s="82" t="s">
        <v>75</v>
      </c>
      <c r="B49" s="82"/>
      <c r="C49" s="93"/>
      <c r="D49" s="93"/>
      <c r="E49" s="82"/>
      <c r="F49" s="82"/>
      <c r="G49" s="82"/>
      <c r="H49" s="82"/>
      <c r="I49" s="82"/>
      <c r="J49" s="82"/>
      <c r="K49" s="93"/>
      <c r="L49" s="82"/>
    </row>
    <row r="50" spans="1:12" x14ac:dyDescent="0.25">
      <c r="A50" s="82" t="s">
        <v>76</v>
      </c>
      <c r="B50" s="82"/>
      <c r="C50" s="93"/>
      <c r="D50" s="93"/>
      <c r="E50" s="82"/>
      <c r="F50" s="82"/>
      <c r="G50" s="82"/>
      <c r="H50" s="82"/>
      <c r="I50" s="82"/>
      <c r="J50" s="82"/>
      <c r="K50" s="93"/>
      <c r="L50" s="82"/>
    </row>
    <row r="51" spans="1:12" x14ac:dyDescent="0.25">
      <c r="A51" s="82" t="s">
        <v>77</v>
      </c>
      <c r="B51" s="82"/>
      <c r="C51" s="93"/>
      <c r="D51" s="93"/>
      <c r="E51" s="82"/>
      <c r="F51" s="82"/>
      <c r="G51" s="82"/>
      <c r="H51" s="82"/>
      <c r="I51" s="82"/>
      <c r="J51" s="82"/>
      <c r="K51" s="93"/>
      <c r="L51" s="82"/>
    </row>
    <row r="52" spans="1:12" x14ac:dyDescent="0.25">
      <c r="A52" s="82" t="s">
        <v>78</v>
      </c>
      <c r="B52" s="82"/>
      <c r="C52" s="93"/>
      <c r="D52" s="93"/>
      <c r="E52" s="82"/>
      <c r="F52" s="82"/>
      <c r="G52" s="82"/>
      <c r="H52" s="82"/>
      <c r="I52" s="82"/>
      <c r="J52" s="82"/>
      <c r="K52" s="93"/>
      <c r="L52" s="82"/>
    </row>
    <row r="53" spans="1:12" x14ac:dyDescent="0.25">
      <c r="A53" s="82" t="s">
        <v>79</v>
      </c>
      <c r="B53" s="82"/>
      <c r="C53" s="93"/>
      <c r="D53" s="93"/>
      <c r="E53" s="82"/>
      <c r="F53" s="82"/>
      <c r="G53" s="82"/>
      <c r="H53" s="82"/>
      <c r="I53" s="82"/>
      <c r="J53" s="82"/>
      <c r="K53" s="93"/>
      <c r="L53" s="82"/>
    </row>
    <row r="54" spans="1:12" x14ac:dyDescent="0.25">
      <c r="A54" s="82" t="s">
        <v>80</v>
      </c>
      <c r="B54" s="82"/>
      <c r="C54" s="93"/>
      <c r="D54" s="93"/>
      <c r="E54" s="82"/>
      <c r="F54" s="82"/>
      <c r="G54" s="82"/>
      <c r="H54" s="82"/>
      <c r="I54" s="82"/>
      <c r="J54" s="82"/>
      <c r="K54" s="93"/>
      <c r="L54" s="82"/>
    </row>
    <row r="55" spans="1:12" x14ac:dyDescent="0.25">
      <c r="A55" s="82" t="s">
        <v>81</v>
      </c>
      <c r="B55" s="82"/>
      <c r="C55" s="93"/>
      <c r="D55" s="93"/>
      <c r="E55" s="82"/>
      <c r="F55" s="82"/>
      <c r="G55" s="82"/>
      <c r="H55" s="82"/>
      <c r="I55" s="82"/>
      <c r="J55" s="82"/>
      <c r="K55" s="93"/>
      <c r="L55" s="82"/>
    </row>
    <row r="56" spans="1:12" x14ac:dyDescent="0.25">
      <c r="A56" s="82" t="s">
        <v>82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2" x14ac:dyDescent="0.25">
      <c r="A57" s="82" t="s">
        <v>83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2" x14ac:dyDescent="0.25">
      <c r="A58" s="82" t="s">
        <v>84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</sheetData>
  <phoneticPr fontId="0" type="noConversion"/>
  <pageMargins left="0.75" right="0.75" top="1" bottom="1" header="0.5" footer="0.5"/>
  <pageSetup scale="64" orientation="portrait" horizontalDpi="4294967292" r:id="rId1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U62"/>
  <sheetViews>
    <sheetView topLeftCell="A30" zoomScale="75" workbookViewId="0">
      <selection activeCell="H42" sqref="H42"/>
    </sheetView>
  </sheetViews>
  <sheetFormatPr defaultRowHeight="12.5" x14ac:dyDescent="0.25"/>
  <cols>
    <col min="1" max="2" width="8.81640625" style="56" customWidth="1"/>
    <col min="3" max="3" width="9.7265625" style="87" bestFit="1" customWidth="1"/>
    <col min="4" max="4" width="9" style="87" bestFit="1" customWidth="1"/>
    <col min="5" max="10" width="8.81640625" style="56" customWidth="1"/>
    <col min="11" max="11" width="8.81640625" style="87" customWidth="1"/>
    <col min="12" max="13" width="8.81640625" style="56" customWidth="1"/>
  </cols>
  <sheetData>
    <row r="2" spans="1:21" ht="15.5" x14ac:dyDescent="0.35">
      <c r="D2" s="94" t="s">
        <v>0</v>
      </c>
      <c r="E2" s="57"/>
    </row>
    <row r="3" spans="1:21" ht="15.5" x14ac:dyDescent="0.35">
      <c r="D3" s="94" t="s">
        <v>1</v>
      </c>
      <c r="E3" s="57"/>
    </row>
    <row r="5" spans="1:21" ht="13" x14ac:dyDescent="0.3">
      <c r="A5" s="58" t="s">
        <v>2</v>
      </c>
      <c r="C5" s="95" t="s">
        <v>106</v>
      </c>
      <c r="D5" s="95"/>
      <c r="E5" s="59"/>
      <c r="F5" s="58" t="s">
        <v>5</v>
      </c>
      <c r="G5" s="59" t="s">
        <v>6</v>
      </c>
      <c r="H5" s="59"/>
      <c r="I5" s="59"/>
      <c r="J5" s="59"/>
    </row>
    <row r="6" spans="1:21" x14ac:dyDescent="0.25">
      <c r="A6" s="59"/>
      <c r="B6" s="59"/>
      <c r="C6" s="95"/>
      <c r="D6" s="95"/>
      <c r="E6" s="59"/>
      <c r="F6" s="59"/>
      <c r="G6" s="59"/>
      <c r="H6" s="59"/>
      <c r="I6" s="59"/>
      <c r="J6" s="59"/>
    </row>
    <row r="7" spans="1:21" ht="13" x14ac:dyDescent="0.3">
      <c r="A7" s="58" t="s">
        <v>7</v>
      </c>
      <c r="C7" s="90">
        <v>34629</v>
      </c>
      <c r="D7" s="95"/>
      <c r="E7" s="58" t="s">
        <v>8</v>
      </c>
      <c r="F7" s="59"/>
      <c r="G7" s="59"/>
      <c r="H7" s="55"/>
      <c r="I7" s="59">
        <v>13347</v>
      </c>
      <c r="J7" s="59"/>
    </row>
    <row r="9" spans="1:21" ht="14" x14ac:dyDescent="0.3">
      <c r="A9" s="60" t="s">
        <v>9</v>
      </c>
    </row>
    <row r="10" spans="1:21" ht="13.5" thickBot="1" x14ac:dyDescent="0.35">
      <c r="A10" s="61" t="s">
        <v>10</v>
      </c>
      <c r="L10" s="61" t="s">
        <v>10</v>
      </c>
    </row>
    <row r="11" spans="1:21" ht="21.5" thickBot="1" x14ac:dyDescent="0.3">
      <c r="A11" s="62" t="s">
        <v>26</v>
      </c>
      <c r="B11" s="63" t="s">
        <v>13</v>
      </c>
      <c r="C11" s="120" t="s">
        <v>27</v>
      </c>
      <c r="D11" s="114" t="s">
        <v>14</v>
      </c>
      <c r="E11" s="63" t="s">
        <v>15</v>
      </c>
      <c r="F11" s="63" t="s">
        <v>16</v>
      </c>
      <c r="G11" s="63" t="s">
        <v>17</v>
      </c>
      <c r="H11" s="63" t="s">
        <v>18</v>
      </c>
      <c r="I11" s="63" t="s">
        <v>19</v>
      </c>
      <c r="J11" s="64" t="s">
        <v>20</v>
      </c>
      <c r="L11" s="62" t="s">
        <v>107</v>
      </c>
      <c r="M11" s="63" t="s">
        <v>12</v>
      </c>
      <c r="N11" s="6" t="s">
        <v>13</v>
      </c>
      <c r="O11" s="6" t="s">
        <v>14</v>
      </c>
      <c r="P11" s="6" t="s">
        <v>15</v>
      </c>
      <c r="Q11" s="6" t="s">
        <v>16</v>
      </c>
      <c r="R11" s="6" t="s">
        <v>17</v>
      </c>
      <c r="S11" s="6" t="s">
        <v>18</v>
      </c>
      <c r="T11" s="6" t="s">
        <v>19</v>
      </c>
      <c r="U11" s="7" t="s">
        <v>20</v>
      </c>
    </row>
    <row r="12" spans="1:21" x14ac:dyDescent="0.25">
      <c r="A12" s="65" t="s">
        <v>108</v>
      </c>
      <c r="B12" s="66"/>
      <c r="C12" s="17">
        <v>10688</v>
      </c>
      <c r="D12" s="22">
        <v>8.0000000000000002E-3</v>
      </c>
      <c r="E12" s="66">
        <f>C12*D12</f>
        <v>85.504000000000005</v>
      </c>
      <c r="F12" s="66">
        <v>1.2</v>
      </c>
      <c r="G12" s="66">
        <f>E12*F12</f>
        <v>102.6048</v>
      </c>
      <c r="H12" s="66">
        <v>0.76</v>
      </c>
      <c r="I12" s="66">
        <v>120</v>
      </c>
      <c r="J12" s="67">
        <f>G12*H12*I12</f>
        <v>9357.5577599999997</v>
      </c>
      <c r="L12" s="65" t="s">
        <v>109</v>
      </c>
      <c r="M12" s="66">
        <v>18</v>
      </c>
      <c r="N12" s="17">
        <f>M12*400*5280/43560</f>
        <v>872.72727272727275</v>
      </c>
      <c r="O12" s="25">
        <v>0.06</v>
      </c>
      <c r="P12" s="17">
        <f>N12*O12</f>
        <v>52.36363636363636</v>
      </c>
      <c r="Q12" s="22">
        <v>1.3</v>
      </c>
      <c r="R12" s="17">
        <f>P12*Q12</f>
        <v>68.072727272727263</v>
      </c>
      <c r="S12" s="22">
        <v>0.76</v>
      </c>
      <c r="T12" s="17">
        <v>120</v>
      </c>
      <c r="U12" s="18">
        <f>R12*S12*T12</f>
        <v>6208.2327272727271</v>
      </c>
    </row>
    <row r="13" spans="1:21" x14ac:dyDescent="0.25">
      <c r="A13" s="65" t="s">
        <v>110</v>
      </c>
      <c r="B13" s="66"/>
      <c r="C13" s="17">
        <v>2622</v>
      </c>
      <c r="D13" s="22">
        <v>0.04</v>
      </c>
      <c r="E13" s="66">
        <f>C13*D13</f>
        <v>104.88</v>
      </c>
      <c r="F13" s="66">
        <v>1.3</v>
      </c>
      <c r="G13" s="66">
        <f>E13*F13</f>
        <v>136.34399999999999</v>
      </c>
      <c r="H13" s="66">
        <v>0.76</v>
      </c>
      <c r="I13" s="66">
        <v>120</v>
      </c>
      <c r="J13" s="67">
        <f>G13*H13*I13</f>
        <v>12434.5728</v>
      </c>
      <c r="L13" s="65" t="s">
        <v>111</v>
      </c>
      <c r="M13" s="66">
        <v>9.6999999999999993</v>
      </c>
      <c r="N13" s="17">
        <f>M13*400*5280/43560</f>
        <v>470.3030303030302</v>
      </c>
      <c r="O13" s="25">
        <v>0.08</v>
      </c>
      <c r="P13" s="17">
        <f>N13*O13</f>
        <v>37.624242424242418</v>
      </c>
      <c r="Q13" s="22">
        <v>1.1000000000000001</v>
      </c>
      <c r="R13" s="17">
        <f>P13*Q13</f>
        <v>41.386666666666663</v>
      </c>
      <c r="S13" s="22">
        <v>0.76</v>
      </c>
      <c r="T13" s="17">
        <v>120</v>
      </c>
      <c r="U13" s="18">
        <f>R13*S13*T13</f>
        <v>3774.4639999999995</v>
      </c>
    </row>
    <row r="14" spans="1:21" x14ac:dyDescent="0.25">
      <c r="A14" s="65" t="s">
        <v>112</v>
      </c>
      <c r="B14" s="66"/>
      <c r="C14" s="17">
        <v>36</v>
      </c>
      <c r="D14" s="22">
        <v>0.5</v>
      </c>
      <c r="E14" s="66">
        <f>C14*D14</f>
        <v>18</v>
      </c>
      <c r="F14" s="66">
        <v>1.4</v>
      </c>
      <c r="G14" s="66">
        <f>E14*F14</f>
        <v>25.2</v>
      </c>
      <c r="H14" s="66">
        <v>0.76</v>
      </c>
      <c r="I14" s="66">
        <v>120</v>
      </c>
      <c r="J14" s="67">
        <f>G14*H14*I14</f>
        <v>2298.2400000000002</v>
      </c>
      <c r="L14" s="65" t="s">
        <v>113</v>
      </c>
      <c r="M14" s="66">
        <v>4</v>
      </c>
      <c r="N14" s="17">
        <f>M14*400*5280/43560</f>
        <v>193.93939393939394</v>
      </c>
      <c r="O14" s="25">
        <v>0.08</v>
      </c>
      <c r="P14" s="17">
        <f>N14*O14</f>
        <v>15.515151515151516</v>
      </c>
      <c r="Q14" s="22">
        <v>1.2</v>
      </c>
      <c r="R14" s="17">
        <f>P14*Q14</f>
        <v>18.618181818181817</v>
      </c>
      <c r="S14" s="22">
        <v>0.76</v>
      </c>
      <c r="T14" s="17">
        <v>120</v>
      </c>
      <c r="U14" s="18">
        <f>R14*S14*T14</f>
        <v>1697.9781818181818</v>
      </c>
    </row>
    <row r="15" spans="1:21" ht="13" thickBot="1" x14ac:dyDescent="0.3">
      <c r="A15" s="68" t="s">
        <v>24</v>
      </c>
      <c r="B15" s="69">
        <f>SUM(B12:B14)</f>
        <v>0</v>
      </c>
      <c r="C15" s="19">
        <f>SUM(C12:C14)</f>
        <v>13346</v>
      </c>
      <c r="D15" s="23"/>
      <c r="E15" s="69">
        <f>SUM(E12:E14)</f>
        <v>208.38400000000001</v>
      </c>
      <c r="F15" s="69"/>
      <c r="G15" s="69">
        <f>SUM(G12:G14)</f>
        <v>264.14879999999999</v>
      </c>
      <c r="H15" s="69">
        <v>0.76</v>
      </c>
      <c r="I15" s="69">
        <v>120</v>
      </c>
      <c r="J15" s="70">
        <f>SUM(J12:J14)</f>
        <v>24090.370559999999</v>
      </c>
      <c r="L15" s="83" t="s">
        <v>114</v>
      </c>
      <c r="M15" s="84">
        <v>1</v>
      </c>
      <c r="N15" s="17">
        <f>M15*400*5280/43560</f>
        <v>48.484848484848484</v>
      </c>
      <c r="O15" s="53">
        <v>0.08</v>
      </c>
      <c r="P15" s="17">
        <f>N15*O15</f>
        <v>3.8787878787878789</v>
      </c>
      <c r="Q15" s="22">
        <v>1.1000000000000001</v>
      </c>
      <c r="R15" s="17">
        <f>P15*Q15</f>
        <v>4.2666666666666675</v>
      </c>
      <c r="S15" s="22">
        <v>0.76</v>
      </c>
      <c r="T15" s="17">
        <v>120</v>
      </c>
      <c r="U15" s="18">
        <f>R15*S15*T15</f>
        <v>389.12000000000012</v>
      </c>
    </row>
    <row r="16" spans="1:21" ht="13" thickBot="1" x14ac:dyDescent="0.3">
      <c r="C16" s="121"/>
      <c r="D16" s="115"/>
      <c r="L16" s="68" t="s">
        <v>24</v>
      </c>
      <c r="M16" s="69">
        <f>SUM(M12:M14)</f>
        <v>31.7</v>
      </c>
      <c r="N16" s="19">
        <f>SUM(N12:N14)</f>
        <v>1536.969696969697</v>
      </c>
      <c r="O16" s="23"/>
      <c r="P16" s="19">
        <f>SUM(P12:P15)</f>
        <v>109.38181818181816</v>
      </c>
      <c r="Q16" s="23"/>
      <c r="R16" s="19">
        <f>SUM(R12:R15)</f>
        <v>132.34424242424242</v>
      </c>
      <c r="S16" s="23"/>
      <c r="T16" s="19"/>
      <c r="U16" s="20">
        <f>SUM(U12:U15)</f>
        <v>12069.79490909091</v>
      </c>
    </row>
    <row r="17" spans="1:21" ht="13.5" thickBot="1" x14ac:dyDescent="0.35">
      <c r="A17" s="61" t="s">
        <v>25</v>
      </c>
      <c r="C17" s="121"/>
      <c r="D17" s="115"/>
    </row>
    <row r="18" spans="1:21" ht="21.5" thickBot="1" x14ac:dyDescent="0.3">
      <c r="A18" s="62" t="s">
        <v>26</v>
      </c>
      <c r="B18" s="63" t="s">
        <v>13</v>
      </c>
      <c r="C18" s="120" t="s">
        <v>27</v>
      </c>
      <c r="D18" s="114" t="s">
        <v>14</v>
      </c>
      <c r="E18" s="63" t="s">
        <v>15</v>
      </c>
      <c r="F18" s="63" t="s">
        <v>16</v>
      </c>
      <c r="G18" s="63" t="s">
        <v>17</v>
      </c>
      <c r="H18" s="63" t="s">
        <v>18</v>
      </c>
      <c r="I18" s="63" t="s">
        <v>19</v>
      </c>
      <c r="J18" s="64" t="s">
        <v>20</v>
      </c>
    </row>
    <row r="19" spans="1:21" ht="13.5" thickBot="1" x14ac:dyDescent="0.35">
      <c r="A19" s="65" t="s">
        <v>108</v>
      </c>
      <c r="B19" s="66"/>
      <c r="C19" s="17">
        <v>10688</v>
      </c>
      <c r="D19" s="22">
        <v>8.0000000000000002E-3</v>
      </c>
      <c r="E19" s="66">
        <f>C19*D19</f>
        <v>85.504000000000005</v>
      </c>
      <c r="F19" s="66">
        <v>1</v>
      </c>
      <c r="G19" s="66">
        <f>E19*F19</f>
        <v>85.504000000000005</v>
      </c>
      <c r="H19" s="66">
        <v>0.5</v>
      </c>
      <c r="I19" s="66">
        <v>80</v>
      </c>
      <c r="J19" s="67">
        <f>G19*H19*I19</f>
        <v>3420.1600000000003</v>
      </c>
      <c r="L19" s="61" t="s">
        <v>10</v>
      </c>
    </row>
    <row r="20" spans="1:21" ht="21.5" thickBot="1" x14ac:dyDescent="0.3">
      <c r="A20" s="65" t="s">
        <v>110</v>
      </c>
      <c r="B20" s="66"/>
      <c r="C20" s="17">
        <v>2622</v>
      </c>
      <c r="D20" s="22">
        <v>0.04</v>
      </c>
      <c r="E20" s="66">
        <f>C20*D20</f>
        <v>104.88</v>
      </c>
      <c r="F20" s="66">
        <v>1.1000000000000001</v>
      </c>
      <c r="G20" s="66">
        <f>E20*F20</f>
        <v>115.36800000000001</v>
      </c>
      <c r="H20" s="66">
        <v>0.5</v>
      </c>
      <c r="I20" s="66">
        <v>80</v>
      </c>
      <c r="J20" s="67">
        <f>G20*H20*I20</f>
        <v>4614.72</v>
      </c>
      <c r="L20" s="62" t="s">
        <v>107</v>
      </c>
      <c r="M20" s="63" t="s">
        <v>12</v>
      </c>
      <c r="N20" s="6" t="s">
        <v>12</v>
      </c>
      <c r="O20" s="6" t="s">
        <v>14</v>
      </c>
      <c r="P20" s="6" t="s">
        <v>15</v>
      </c>
      <c r="Q20" s="6" t="s">
        <v>16</v>
      </c>
      <c r="R20" s="6" t="s">
        <v>17</v>
      </c>
      <c r="S20" s="6" t="s">
        <v>18</v>
      </c>
      <c r="T20" s="6" t="s">
        <v>19</v>
      </c>
      <c r="U20" s="7" t="s">
        <v>20</v>
      </c>
    </row>
    <row r="21" spans="1:21" x14ac:dyDescent="0.25">
      <c r="A21" s="65" t="s">
        <v>112</v>
      </c>
      <c r="B21" s="66"/>
      <c r="C21" s="17">
        <v>36</v>
      </c>
      <c r="D21" s="22">
        <v>0.5</v>
      </c>
      <c r="E21" s="66">
        <f>C21*D21</f>
        <v>18</v>
      </c>
      <c r="F21" s="66">
        <v>1.2</v>
      </c>
      <c r="G21" s="66">
        <f>E21*F21</f>
        <v>21.599999999999998</v>
      </c>
      <c r="H21" s="66">
        <v>0.5</v>
      </c>
      <c r="I21" s="66">
        <v>80</v>
      </c>
      <c r="J21" s="67">
        <f>G21*H21*I21</f>
        <v>863.99999999999989</v>
      </c>
      <c r="L21" s="65" t="s">
        <v>109</v>
      </c>
      <c r="M21" s="66">
        <v>18</v>
      </c>
      <c r="N21" s="51">
        <v>18</v>
      </c>
      <c r="O21" s="25">
        <v>6</v>
      </c>
      <c r="P21" s="17">
        <f>N21*O21</f>
        <v>108</v>
      </c>
      <c r="Q21" s="22">
        <v>1.3</v>
      </c>
      <c r="R21" s="17">
        <f>P21*Q21</f>
        <v>140.4</v>
      </c>
      <c r="S21" s="22">
        <v>0.76</v>
      </c>
      <c r="T21" s="17">
        <v>120</v>
      </c>
      <c r="U21" s="18">
        <f>R21*S21*T21</f>
        <v>12804.480000000001</v>
      </c>
    </row>
    <row r="22" spans="1:21" ht="13" thickBot="1" x14ac:dyDescent="0.3">
      <c r="A22" s="68" t="s">
        <v>24</v>
      </c>
      <c r="B22" s="69">
        <f>SUM(B19:B21)</f>
        <v>0</v>
      </c>
      <c r="C22" s="19">
        <f>SUM(C19:C21)</f>
        <v>13346</v>
      </c>
      <c r="D22" s="19"/>
      <c r="E22" s="69">
        <f>SUM(E19:E21)</f>
        <v>208.38400000000001</v>
      </c>
      <c r="F22" s="69"/>
      <c r="G22" s="69">
        <f>SUM(G19:G21)</f>
        <v>222.47200000000001</v>
      </c>
      <c r="H22" s="69" t="s">
        <v>3</v>
      </c>
      <c r="I22" s="69" t="s">
        <v>3</v>
      </c>
      <c r="J22" s="70">
        <f>SUM(J19:J21)</f>
        <v>8898.880000000001</v>
      </c>
      <c r="L22" s="65" t="s">
        <v>111</v>
      </c>
      <c r="M22" s="66">
        <v>9.6999999999999993</v>
      </c>
      <c r="N22" s="51">
        <v>9.6999999999999993</v>
      </c>
      <c r="O22" s="25">
        <v>6</v>
      </c>
      <c r="P22" s="17">
        <f>N22*O22</f>
        <v>58.199999999999996</v>
      </c>
      <c r="Q22" s="22">
        <v>1.1000000000000001</v>
      </c>
      <c r="R22" s="17">
        <f>P22*Q22</f>
        <v>64.02</v>
      </c>
      <c r="S22" s="22">
        <v>0.76</v>
      </c>
      <c r="T22" s="17">
        <v>120</v>
      </c>
      <c r="U22" s="18">
        <f>R22*S22*T22</f>
        <v>5838.6239999999998</v>
      </c>
    </row>
    <row r="23" spans="1:21" ht="13" thickBot="1" x14ac:dyDescent="0.3">
      <c r="C23" s="121"/>
      <c r="D23" s="121"/>
      <c r="L23" s="68" t="s">
        <v>24</v>
      </c>
      <c r="M23" s="69">
        <f>SUM(M21:M22)</f>
        <v>27.7</v>
      </c>
      <c r="N23" s="52">
        <f>SUM(N21:N22)</f>
        <v>27.7</v>
      </c>
      <c r="O23" s="23"/>
      <c r="P23" s="19">
        <f>SUM(P21:P22)</f>
        <v>166.2</v>
      </c>
      <c r="Q23" s="23"/>
      <c r="R23" s="19">
        <f>SUM(R21:R22)</f>
        <v>204.42000000000002</v>
      </c>
      <c r="S23" s="23"/>
      <c r="T23" s="19"/>
      <c r="U23" s="20">
        <f>SUM(U21:U22)</f>
        <v>18643.103999999999</v>
      </c>
    </row>
    <row r="24" spans="1:21" x14ac:dyDescent="0.25">
      <c r="C24" s="121"/>
      <c r="D24" s="121"/>
    </row>
    <row r="25" spans="1:21" x14ac:dyDescent="0.25">
      <c r="C25" s="121"/>
      <c r="D25" s="121"/>
    </row>
    <row r="26" spans="1:21" x14ac:dyDescent="0.25">
      <c r="C26" s="121"/>
      <c r="D26" s="121"/>
    </row>
    <row r="27" spans="1:21" ht="14.5" thickBot="1" x14ac:dyDescent="0.35">
      <c r="A27" s="60" t="s">
        <v>29</v>
      </c>
      <c r="C27" s="121"/>
      <c r="D27" s="121"/>
    </row>
    <row r="28" spans="1:21" ht="32" thickBot="1" x14ac:dyDescent="0.3">
      <c r="A28" s="62" t="s">
        <v>30</v>
      </c>
      <c r="B28" s="63" t="s">
        <v>20</v>
      </c>
      <c r="C28" s="120" t="s">
        <v>31</v>
      </c>
      <c r="D28" s="120" t="s">
        <v>32</v>
      </c>
      <c r="E28" s="63" t="s">
        <v>33</v>
      </c>
      <c r="F28" s="63" t="s">
        <v>34</v>
      </c>
      <c r="G28" s="63" t="s">
        <v>35</v>
      </c>
      <c r="H28" s="63" t="s">
        <v>36</v>
      </c>
      <c r="I28" s="63" t="s">
        <v>37</v>
      </c>
      <c r="J28" s="64" t="s">
        <v>38</v>
      </c>
    </row>
    <row r="29" spans="1:21" x14ac:dyDescent="0.25">
      <c r="A29" s="71" t="s">
        <v>10</v>
      </c>
      <c r="B29" s="72">
        <f>U16</f>
        <v>12069.79490909091</v>
      </c>
      <c r="C29" s="15">
        <v>1</v>
      </c>
      <c r="D29" s="15">
        <v>1</v>
      </c>
      <c r="E29" s="72">
        <v>1</v>
      </c>
      <c r="F29" s="72">
        <v>1</v>
      </c>
      <c r="G29" s="72">
        <v>1</v>
      </c>
      <c r="H29" s="72">
        <v>1</v>
      </c>
      <c r="I29" s="72">
        <v>1</v>
      </c>
      <c r="J29" s="73">
        <f>B29*C29*D29*E29*F29*G29*H29*I29</f>
        <v>12069.79490909091</v>
      </c>
    </row>
    <row r="30" spans="1:21" ht="13" thickBot="1" x14ac:dyDescent="0.3">
      <c r="A30" s="68" t="s">
        <v>25</v>
      </c>
      <c r="B30" s="69">
        <f>J22</f>
        <v>8898.880000000001</v>
      </c>
      <c r="C30" s="19">
        <v>1</v>
      </c>
      <c r="D30" s="19">
        <v>1</v>
      </c>
      <c r="E30" s="69">
        <v>1</v>
      </c>
      <c r="F30" s="69">
        <v>0.95</v>
      </c>
      <c r="G30" s="69">
        <v>0.9</v>
      </c>
      <c r="H30" s="69">
        <v>1</v>
      </c>
      <c r="I30" s="69">
        <v>1</v>
      </c>
      <c r="J30" s="70">
        <f>B30*C30*D30*E30*F30*G30*H30*I30</f>
        <v>7608.5424000000003</v>
      </c>
    </row>
    <row r="31" spans="1:21" ht="13" thickBot="1" x14ac:dyDescent="0.3">
      <c r="A31" s="74" t="s">
        <v>39</v>
      </c>
      <c r="B31" s="75"/>
      <c r="C31" s="100"/>
      <c r="D31" s="100"/>
      <c r="E31" s="75"/>
      <c r="F31" s="75"/>
      <c r="G31" s="75"/>
      <c r="H31" s="75"/>
      <c r="I31" s="75"/>
      <c r="J31" s="76">
        <f>SUM(J29:J30)</f>
        <v>19678.337309090908</v>
      </c>
    </row>
    <row r="34" spans="1:16" ht="15.5" x14ac:dyDescent="0.35">
      <c r="E34" s="57" t="s">
        <v>40</v>
      </c>
      <c r="F34" s="61"/>
    </row>
    <row r="36" spans="1:16" ht="13" x14ac:dyDescent="0.3">
      <c r="A36" s="61" t="s">
        <v>41</v>
      </c>
      <c r="C36" s="95" t="s">
        <v>106</v>
      </c>
      <c r="G36" s="61" t="s">
        <v>42</v>
      </c>
      <c r="H36" s="56" t="s">
        <v>6</v>
      </c>
    </row>
    <row r="39" spans="1:16" ht="42" x14ac:dyDescent="0.25">
      <c r="A39" s="77" t="s">
        <v>43</v>
      </c>
      <c r="B39" s="77" t="s">
        <v>38</v>
      </c>
      <c r="C39" s="89" t="s">
        <v>44</v>
      </c>
      <c r="D39" s="89" t="s">
        <v>45</v>
      </c>
      <c r="E39" s="77" t="s">
        <v>101</v>
      </c>
      <c r="F39" s="77" t="s">
        <v>50</v>
      </c>
      <c r="G39" s="78" t="s">
        <v>48</v>
      </c>
      <c r="H39" s="77" t="s">
        <v>49</v>
      </c>
      <c r="I39" s="77" t="s">
        <v>102</v>
      </c>
      <c r="J39" s="77" t="s">
        <v>46</v>
      </c>
      <c r="K39" s="89" t="s">
        <v>51</v>
      </c>
      <c r="L39" s="77" t="s">
        <v>211</v>
      </c>
      <c r="M39" s="77" t="s">
        <v>210</v>
      </c>
      <c r="N39" s="77" t="s">
        <v>52</v>
      </c>
    </row>
    <row r="40" spans="1:16" x14ac:dyDescent="0.25">
      <c r="A40" s="55" t="s">
        <v>10</v>
      </c>
      <c r="B40" s="55">
        <f>J29</f>
        <v>12069.79490909091</v>
      </c>
      <c r="C40" s="90">
        <v>0.9</v>
      </c>
      <c r="D40" s="90">
        <v>0.1</v>
      </c>
      <c r="E40" s="55">
        <f>C40*B40</f>
        <v>10862.815418181819</v>
      </c>
      <c r="F40" s="55">
        <f>D40*B40</f>
        <v>1206.9794909090911</v>
      </c>
      <c r="G40" s="55">
        <v>9300</v>
      </c>
      <c r="H40" s="55">
        <v>1424</v>
      </c>
      <c r="I40" s="55">
        <f>F40-H40-L40</f>
        <v>-337.71845818181805</v>
      </c>
      <c r="J40" s="55">
        <f>E40-G40</f>
        <v>1562.815418181819</v>
      </c>
      <c r="K40" s="90">
        <v>0.1</v>
      </c>
      <c r="L40" s="55">
        <f>K40*F40</f>
        <v>120.69794909090911</v>
      </c>
      <c r="M40" s="55" t="s">
        <v>3</v>
      </c>
      <c r="N40" s="55" t="e">
        <f>L40-M40</f>
        <v>#VALUE!</v>
      </c>
      <c r="O40" s="46"/>
      <c r="P40" s="46"/>
    </row>
    <row r="41" spans="1:16" x14ac:dyDescent="0.25">
      <c r="A41" s="55" t="s">
        <v>25</v>
      </c>
      <c r="B41" s="55">
        <f>J30</f>
        <v>7608.5424000000003</v>
      </c>
      <c r="C41" s="90">
        <v>0.8</v>
      </c>
      <c r="D41" s="90">
        <v>0.2</v>
      </c>
      <c r="E41" s="55">
        <f>C41*B41</f>
        <v>6086.8339200000009</v>
      </c>
      <c r="F41" s="55">
        <f>D41*B41</f>
        <v>1521.7084800000002</v>
      </c>
      <c r="G41" s="55">
        <v>6000</v>
      </c>
      <c r="H41" s="55">
        <v>1556</v>
      </c>
      <c r="I41" s="55">
        <f>F41-H41-L41</f>
        <v>-186.4623679999998</v>
      </c>
      <c r="J41" s="55">
        <f>E41-G41</f>
        <v>86.833920000000944</v>
      </c>
      <c r="K41" s="90">
        <v>0.1</v>
      </c>
      <c r="L41" s="55">
        <f>K41*F41</f>
        <v>152.17084800000003</v>
      </c>
      <c r="M41" s="55" t="s">
        <v>3</v>
      </c>
      <c r="N41" s="55" t="e">
        <f>L41-M41</f>
        <v>#VALUE!</v>
      </c>
    </row>
    <row r="42" spans="1:16" x14ac:dyDescent="0.25">
      <c r="A42" s="55"/>
      <c r="B42" s="55">
        <f>SUM(B40:B41)</f>
        <v>19678.337309090908</v>
      </c>
      <c r="C42" s="90"/>
      <c r="D42" s="90"/>
      <c r="E42" s="55">
        <f>SUM(E40:E41)</f>
        <v>16949.649338181822</v>
      </c>
      <c r="F42" s="55">
        <f>SUM(F40:F41)</f>
        <v>2728.6879709090913</v>
      </c>
      <c r="G42" s="55">
        <f>SUM(G40:G41)</f>
        <v>15300</v>
      </c>
      <c r="H42" s="55">
        <f>SUM(H40:H41)</f>
        <v>2980</v>
      </c>
      <c r="I42" s="55">
        <f>F42-H42-L42</f>
        <v>-524.18082618181779</v>
      </c>
      <c r="J42" s="55">
        <f>E42-G42</f>
        <v>1649.6493381818218</v>
      </c>
      <c r="K42" s="90" t="s">
        <v>3</v>
      </c>
      <c r="L42" s="55">
        <f>SUM(L40:L41)</f>
        <v>272.86879709090914</v>
      </c>
      <c r="M42" s="55" t="s">
        <v>3</v>
      </c>
      <c r="N42" s="55" t="e">
        <f>L42-M42</f>
        <v>#VALUE!</v>
      </c>
    </row>
    <row r="45" spans="1:16" ht="13" x14ac:dyDescent="0.3">
      <c r="A45" s="61" t="s">
        <v>55</v>
      </c>
      <c r="B45" s="79" t="s">
        <v>3</v>
      </c>
      <c r="C45" s="101" t="s">
        <v>3</v>
      </c>
      <c r="D45" s="87" t="s">
        <v>56</v>
      </c>
      <c r="E45" s="56" t="s">
        <v>3</v>
      </c>
    </row>
    <row r="46" spans="1:16" ht="21" x14ac:dyDescent="0.25">
      <c r="A46" s="80" t="s">
        <v>30</v>
      </c>
      <c r="B46" s="80" t="s">
        <v>57</v>
      </c>
      <c r="C46" s="91" t="s">
        <v>58</v>
      </c>
      <c r="D46" s="91" t="s">
        <v>59</v>
      </c>
      <c r="E46" s="80" t="s">
        <v>60</v>
      </c>
      <c r="F46" s="80" t="s">
        <v>61</v>
      </c>
      <c r="G46" s="80" t="s">
        <v>62</v>
      </c>
      <c r="H46" s="80" t="s">
        <v>63</v>
      </c>
      <c r="I46" s="80" t="s">
        <v>64</v>
      </c>
      <c r="J46" s="80" t="s">
        <v>65</v>
      </c>
      <c r="K46" s="91" t="s">
        <v>66</v>
      </c>
      <c r="L46" s="80" t="s">
        <v>67</v>
      </c>
      <c r="M46" s="80" t="s">
        <v>68</v>
      </c>
      <c r="N46" s="49" t="s">
        <v>69</v>
      </c>
      <c r="O46" s="49" t="s">
        <v>70</v>
      </c>
      <c r="P46" s="49" t="s">
        <v>71</v>
      </c>
    </row>
    <row r="47" spans="1:16" x14ac:dyDescent="0.25">
      <c r="A47" s="81" t="s">
        <v>10</v>
      </c>
      <c r="B47" s="81" t="s">
        <v>115</v>
      </c>
      <c r="C47" s="92"/>
      <c r="D47" s="92" t="s">
        <v>115</v>
      </c>
      <c r="E47" s="81" t="s">
        <v>115</v>
      </c>
      <c r="F47" s="81" t="s">
        <v>116</v>
      </c>
      <c r="G47" s="81" t="s">
        <v>116</v>
      </c>
      <c r="H47" s="81"/>
      <c r="I47" s="81"/>
      <c r="J47" s="81"/>
      <c r="K47" s="92"/>
      <c r="L47" s="81" t="s">
        <v>116</v>
      </c>
      <c r="M47" s="81" t="s">
        <v>116</v>
      </c>
      <c r="N47" s="50"/>
      <c r="O47" s="50"/>
      <c r="P47" s="4"/>
    </row>
    <row r="48" spans="1:16" x14ac:dyDescent="0.25">
      <c r="A48" s="81" t="s">
        <v>72</v>
      </c>
      <c r="B48" s="81"/>
      <c r="C48" s="92"/>
      <c r="D48" s="92"/>
      <c r="E48" s="81"/>
      <c r="F48" s="81"/>
      <c r="G48" s="81"/>
      <c r="H48" s="81"/>
      <c r="I48" s="81"/>
      <c r="J48" s="81"/>
      <c r="K48" s="92" t="s">
        <v>115</v>
      </c>
      <c r="L48" s="81"/>
      <c r="M48" s="81"/>
      <c r="N48" s="50"/>
      <c r="O48" s="50"/>
      <c r="P48" s="4"/>
    </row>
    <row r="49" spans="1:16" x14ac:dyDescent="0.25">
      <c r="A49" s="81" t="s">
        <v>73</v>
      </c>
      <c r="B49" s="81"/>
      <c r="C49" s="92"/>
      <c r="D49" s="92"/>
      <c r="E49" s="81"/>
      <c r="F49" s="81"/>
      <c r="G49" s="81"/>
      <c r="H49" s="81"/>
      <c r="I49" s="81"/>
      <c r="J49" s="81"/>
      <c r="K49" s="92"/>
      <c r="L49" s="81"/>
      <c r="M49" s="81"/>
      <c r="N49" s="50"/>
      <c r="O49" s="50"/>
      <c r="P49" s="4"/>
    </row>
    <row r="52" spans="1:16" x14ac:dyDescent="0.25">
      <c r="A52" s="82" t="s">
        <v>74</v>
      </c>
      <c r="B52" s="82"/>
      <c r="C52" s="93"/>
      <c r="D52" s="93"/>
      <c r="E52" s="82"/>
      <c r="F52" s="82"/>
      <c r="G52" s="82"/>
      <c r="H52" s="82"/>
      <c r="I52" s="82"/>
      <c r="J52" s="82"/>
      <c r="K52" s="93"/>
      <c r="L52" s="82"/>
    </row>
    <row r="53" spans="1:16" x14ac:dyDescent="0.25">
      <c r="A53" s="82" t="s">
        <v>75</v>
      </c>
      <c r="B53" s="82"/>
      <c r="C53" s="93"/>
      <c r="D53" s="93"/>
      <c r="E53" s="82"/>
      <c r="F53" s="82"/>
      <c r="G53" s="82"/>
      <c r="H53" s="82"/>
      <c r="I53" s="82"/>
      <c r="J53" s="82"/>
      <c r="K53" s="93"/>
      <c r="L53" s="82"/>
    </row>
    <row r="54" spans="1:16" x14ac:dyDescent="0.25">
      <c r="A54" s="82" t="s">
        <v>76</v>
      </c>
      <c r="B54" s="82"/>
      <c r="C54" s="93"/>
      <c r="D54" s="93"/>
      <c r="E54" s="82"/>
      <c r="F54" s="82"/>
      <c r="G54" s="82"/>
      <c r="H54" s="82"/>
      <c r="I54" s="82"/>
      <c r="J54" s="82"/>
      <c r="K54" s="93"/>
      <c r="L54" s="82"/>
    </row>
    <row r="55" spans="1:16" x14ac:dyDescent="0.25">
      <c r="A55" s="82" t="s">
        <v>77</v>
      </c>
      <c r="B55" s="82"/>
      <c r="C55" s="93"/>
      <c r="D55" s="93"/>
      <c r="E55" s="82"/>
      <c r="F55" s="82"/>
      <c r="G55" s="82"/>
      <c r="H55" s="82"/>
      <c r="I55" s="82"/>
      <c r="J55" s="82"/>
      <c r="K55" s="93"/>
      <c r="L55" s="82"/>
    </row>
    <row r="56" spans="1:16" x14ac:dyDescent="0.25">
      <c r="A56" s="82" t="s">
        <v>78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6" x14ac:dyDescent="0.25">
      <c r="A57" s="82" t="s">
        <v>79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6" x14ac:dyDescent="0.25">
      <c r="A58" s="82" t="s">
        <v>80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6" x14ac:dyDescent="0.25">
      <c r="A59" s="82" t="s">
        <v>81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82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83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84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</sheetData>
  <phoneticPr fontId="0" type="noConversion"/>
  <pageMargins left="0.75" right="0.75" top="1" bottom="1" header="0.5" footer="0.5"/>
  <pageSetup scale="48" orientation="portrait" horizontalDpi="4294967292" r:id="rId1"/>
  <headerFooter alignWithMargins="0">
    <oddHeader>&amp;C&amp;A&amp;R&amp;D  &amp;T</oddHeader>
    <oddFooter>Page &amp;P</oddFooter>
  </headerFooter>
  <rowBreaks count="1" manualBreakCount="1">
    <brk id="33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P62"/>
  <sheetViews>
    <sheetView topLeftCell="A30" zoomScale="75" workbookViewId="0">
      <selection activeCell="H43" sqref="H43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3" width="8.81640625" style="56" customWidth="1"/>
  </cols>
  <sheetData>
    <row r="2" spans="1:14" ht="15.5" x14ac:dyDescent="0.35">
      <c r="D2" s="94" t="s">
        <v>0</v>
      </c>
      <c r="E2" s="57"/>
    </row>
    <row r="3" spans="1:14" ht="15.5" x14ac:dyDescent="0.35">
      <c r="D3" s="94" t="s">
        <v>1</v>
      </c>
      <c r="E3" s="57"/>
    </row>
    <row r="5" spans="1:14" ht="13" x14ac:dyDescent="0.3">
      <c r="A5" s="58" t="s">
        <v>2</v>
      </c>
      <c r="B5" s="59" t="s">
        <v>117</v>
      </c>
      <c r="C5" s="95"/>
      <c r="D5" s="95"/>
      <c r="E5" s="59"/>
      <c r="F5" s="58" t="s">
        <v>5</v>
      </c>
      <c r="G5" s="59" t="s">
        <v>6</v>
      </c>
      <c r="H5" s="59"/>
      <c r="I5" s="59"/>
      <c r="J5" s="59"/>
    </row>
    <row r="6" spans="1:14" x14ac:dyDescent="0.25">
      <c r="A6" s="59"/>
      <c r="B6" s="59"/>
      <c r="C6" s="95"/>
      <c r="D6" s="95"/>
      <c r="E6" s="59"/>
      <c r="F6" s="59"/>
      <c r="G6" s="59"/>
      <c r="H6" s="59"/>
      <c r="I6" s="59"/>
      <c r="J6" s="59"/>
    </row>
    <row r="7" spans="1:14" ht="13" x14ac:dyDescent="0.3">
      <c r="A7" s="58" t="s">
        <v>7</v>
      </c>
      <c r="B7" s="55">
        <v>52271</v>
      </c>
      <c r="C7" s="95"/>
      <c r="D7" s="95"/>
      <c r="E7" s="58" t="s">
        <v>8</v>
      </c>
      <c r="F7" s="59"/>
      <c r="G7" s="59"/>
      <c r="H7" s="55"/>
      <c r="I7" s="59">
        <v>12160</v>
      </c>
      <c r="J7" s="59"/>
    </row>
    <row r="9" spans="1:14" ht="14" x14ac:dyDescent="0.3">
      <c r="A9" s="60" t="s">
        <v>9</v>
      </c>
    </row>
    <row r="10" spans="1:14" ht="13.5" thickBot="1" x14ac:dyDescent="0.35">
      <c r="A10" s="61" t="s">
        <v>10</v>
      </c>
    </row>
    <row r="11" spans="1:14" ht="21.5" thickBot="1" x14ac:dyDescent="0.3">
      <c r="A11" s="62" t="s">
        <v>26</v>
      </c>
      <c r="B11" s="63" t="s">
        <v>12</v>
      </c>
      <c r="C11" s="96" t="s">
        <v>27</v>
      </c>
      <c r="D11" s="114" t="s">
        <v>14</v>
      </c>
      <c r="E11" s="114" t="s">
        <v>15</v>
      </c>
      <c r="F11" s="63" t="s">
        <v>16</v>
      </c>
      <c r="G11" s="63" t="s">
        <v>17</v>
      </c>
      <c r="H11" s="63" t="s">
        <v>18</v>
      </c>
      <c r="I11" s="63" t="s">
        <v>19</v>
      </c>
      <c r="J11" s="64" t="s">
        <v>20</v>
      </c>
      <c r="L11" s="56" t="s">
        <v>3</v>
      </c>
      <c r="M11" s="56" t="s">
        <v>3</v>
      </c>
      <c r="N11" t="s">
        <v>3</v>
      </c>
    </row>
    <row r="12" spans="1:14" x14ac:dyDescent="0.25">
      <c r="A12" s="65" t="s">
        <v>118</v>
      </c>
      <c r="B12" s="66"/>
      <c r="C12" s="98">
        <v>1732</v>
      </c>
      <c r="D12" s="22">
        <v>5.0000000000000001E-3</v>
      </c>
      <c r="E12" s="22">
        <f t="shared" ref="E12:E17" si="0">C12*D12</f>
        <v>8.66</v>
      </c>
      <c r="F12" s="66">
        <v>1</v>
      </c>
      <c r="G12" s="66">
        <f t="shared" ref="G12:G17" si="1">E12*F12</f>
        <v>8.66</v>
      </c>
      <c r="H12" s="66">
        <v>0.76</v>
      </c>
      <c r="I12" s="66">
        <v>120</v>
      </c>
      <c r="J12" s="67">
        <f t="shared" ref="J12:J17" si="2">G12*H12*I12</f>
        <v>789.79200000000003</v>
      </c>
      <c r="N12" t="s">
        <v>3</v>
      </c>
    </row>
    <row r="13" spans="1:14" x14ac:dyDescent="0.25">
      <c r="A13" s="65" t="s">
        <v>108</v>
      </c>
      <c r="B13" s="66"/>
      <c r="C13" s="98">
        <v>7675</v>
      </c>
      <c r="D13" s="22">
        <v>8.0000000000000002E-3</v>
      </c>
      <c r="E13" s="22">
        <f t="shared" si="0"/>
        <v>61.4</v>
      </c>
      <c r="F13" s="66">
        <v>1</v>
      </c>
      <c r="G13" s="66">
        <f t="shared" si="1"/>
        <v>61.4</v>
      </c>
      <c r="H13" s="66">
        <v>0.76</v>
      </c>
      <c r="I13" s="66">
        <v>120</v>
      </c>
      <c r="J13" s="67">
        <f t="shared" si="2"/>
        <v>5599.68</v>
      </c>
    </row>
    <row r="14" spans="1:14" x14ac:dyDescent="0.25">
      <c r="A14" s="65" t="s">
        <v>110</v>
      </c>
      <c r="B14" s="66"/>
      <c r="C14" s="98">
        <v>935</v>
      </c>
      <c r="D14" s="22">
        <v>0.04</v>
      </c>
      <c r="E14" s="22">
        <v>0</v>
      </c>
      <c r="F14" s="66">
        <v>1.2</v>
      </c>
      <c r="G14" s="66">
        <f t="shared" si="1"/>
        <v>0</v>
      </c>
      <c r="H14" s="66">
        <v>0.76</v>
      </c>
      <c r="I14" s="66">
        <v>120</v>
      </c>
      <c r="J14" s="67">
        <f t="shared" si="2"/>
        <v>0</v>
      </c>
    </row>
    <row r="15" spans="1:14" x14ac:dyDescent="0.25">
      <c r="A15" s="65" t="s">
        <v>119</v>
      </c>
      <c r="B15" s="66"/>
      <c r="C15" s="98">
        <v>1629</v>
      </c>
      <c r="D15" s="22">
        <v>0.06</v>
      </c>
      <c r="E15" s="22">
        <v>0</v>
      </c>
      <c r="F15" s="66">
        <v>1.2</v>
      </c>
      <c r="G15" s="66">
        <f t="shared" si="1"/>
        <v>0</v>
      </c>
      <c r="H15" s="66">
        <v>0.76</v>
      </c>
      <c r="I15" s="66">
        <v>120</v>
      </c>
      <c r="J15" s="67">
        <f t="shared" si="2"/>
        <v>0</v>
      </c>
    </row>
    <row r="16" spans="1:14" x14ac:dyDescent="0.25">
      <c r="A16" s="65" t="s">
        <v>3</v>
      </c>
      <c r="B16" s="66" t="s">
        <v>3</v>
      </c>
      <c r="C16" s="98"/>
      <c r="D16" s="22"/>
      <c r="E16" s="22"/>
      <c r="F16" s="66"/>
      <c r="G16" s="66"/>
      <c r="H16" s="66"/>
      <c r="I16" s="66"/>
      <c r="J16" s="67"/>
    </row>
    <row r="17" spans="1:10" x14ac:dyDescent="0.25">
      <c r="A17" s="65" t="s">
        <v>112</v>
      </c>
      <c r="B17" s="66"/>
      <c r="C17" s="98">
        <v>188</v>
      </c>
      <c r="D17" s="22"/>
      <c r="E17" s="22">
        <f t="shared" si="0"/>
        <v>0</v>
      </c>
      <c r="F17" s="66"/>
      <c r="G17" s="66">
        <f t="shared" si="1"/>
        <v>0</v>
      </c>
      <c r="H17" s="66"/>
      <c r="I17" s="66"/>
      <c r="J17" s="67">
        <f t="shared" si="2"/>
        <v>0</v>
      </c>
    </row>
    <row r="18" spans="1:10" ht="13" thickBot="1" x14ac:dyDescent="0.3">
      <c r="A18" s="68" t="s">
        <v>24</v>
      </c>
      <c r="B18" s="69">
        <f>SUM(B12:B17)</f>
        <v>0</v>
      </c>
      <c r="C18" s="99">
        <f>SUM(C12:C17)</f>
        <v>12159</v>
      </c>
      <c r="D18" s="23"/>
      <c r="E18" s="23">
        <f>SUM(E12:E17)</f>
        <v>70.06</v>
      </c>
      <c r="F18" s="69"/>
      <c r="G18" s="69">
        <f>SUM(G12:G17)</f>
        <v>70.06</v>
      </c>
      <c r="H18" s="69"/>
      <c r="I18" s="69"/>
      <c r="J18" s="70">
        <f>SUM(J12:J17)</f>
        <v>6389.4720000000007</v>
      </c>
    </row>
    <row r="19" spans="1:10" x14ac:dyDescent="0.25">
      <c r="D19" s="115"/>
      <c r="E19" s="115"/>
    </row>
    <row r="20" spans="1:10" ht="13.5" thickBot="1" x14ac:dyDescent="0.35">
      <c r="A20" s="61" t="s">
        <v>25</v>
      </c>
      <c r="D20" s="115"/>
      <c r="E20" s="115"/>
    </row>
    <row r="21" spans="1:10" ht="21.5" thickBot="1" x14ac:dyDescent="0.3">
      <c r="A21" s="62" t="s">
        <v>26</v>
      </c>
      <c r="B21" s="63" t="s">
        <v>13</v>
      </c>
      <c r="C21" s="96" t="s">
        <v>27</v>
      </c>
      <c r="D21" s="114" t="s">
        <v>14</v>
      </c>
      <c r="E21" s="114" t="s">
        <v>15</v>
      </c>
      <c r="F21" s="63" t="s">
        <v>16</v>
      </c>
      <c r="G21" s="63" t="s">
        <v>17</v>
      </c>
      <c r="H21" s="63" t="s">
        <v>18</v>
      </c>
      <c r="I21" s="63" t="s">
        <v>19</v>
      </c>
      <c r="J21" s="64" t="s">
        <v>20</v>
      </c>
    </row>
    <row r="22" spans="1:10" x14ac:dyDescent="0.25">
      <c r="A22" s="65" t="s">
        <v>118</v>
      </c>
      <c r="B22" s="66"/>
      <c r="C22" s="98">
        <v>1732</v>
      </c>
      <c r="D22" s="22">
        <v>5.0000000000000001E-3</v>
      </c>
      <c r="E22" s="22">
        <f>C22*D22</f>
        <v>8.66</v>
      </c>
      <c r="F22" s="66">
        <v>1</v>
      </c>
      <c r="G22" s="66">
        <f>E22*F22</f>
        <v>8.66</v>
      </c>
      <c r="H22" s="66">
        <v>0.5</v>
      </c>
      <c r="I22" s="66">
        <v>80</v>
      </c>
      <c r="J22" s="67">
        <f>G22*H22*I22</f>
        <v>346.4</v>
      </c>
    </row>
    <row r="23" spans="1:10" x14ac:dyDescent="0.25">
      <c r="A23" s="65" t="s">
        <v>108</v>
      </c>
      <c r="B23" s="66"/>
      <c r="C23" s="98">
        <v>7675</v>
      </c>
      <c r="D23" s="22">
        <v>8.0000000000000002E-3</v>
      </c>
      <c r="E23" s="22">
        <f>C23*D23</f>
        <v>61.4</v>
      </c>
      <c r="F23" s="66">
        <v>1</v>
      </c>
      <c r="G23" s="66">
        <f>E23*F23</f>
        <v>61.4</v>
      </c>
      <c r="H23" s="66">
        <v>0.5</v>
      </c>
      <c r="I23" s="66">
        <v>80</v>
      </c>
      <c r="J23" s="67">
        <f>G23*H23*I23</f>
        <v>2456</v>
      </c>
    </row>
    <row r="24" spans="1:10" x14ac:dyDescent="0.25">
      <c r="A24" s="65" t="s">
        <v>110</v>
      </c>
      <c r="B24" s="66"/>
      <c r="C24" s="98">
        <v>935</v>
      </c>
      <c r="D24" s="22">
        <v>0.04</v>
      </c>
      <c r="E24" s="22">
        <v>0</v>
      </c>
      <c r="F24" s="66">
        <v>1.1000000000000001</v>
      </c>
      <c r="G24" s="66">
        <f>E24*F24</f>
        <v>0</v>
      </c>
      <c r="H24" s="66">
        <v>0.5</v>
      </c>
      <c r="I24" s="66">
        <v>80</v>
      </c>
      <c r="J24" s="67">
        <f>G24*H24*I24</f>
        <v>0</v>
      </c>
    </row>
    <row r="25" spans="1:10" x14ac:dyDescent="0.25">
      <c r="A25" s="65" t="s">
        <v>119</v>
      </c>
      <c r="B25" s="66"/>
      <c r="C25" s="98">
        <v>1629</v>
      </c>
      <c r="D25" s="22">
        <v>0.06</v>
      </c>
      <c r="E25" s="22">
        <v>0</v>
      </c>
      <c r="F25" s="66">
        <v>1.1000000000000001</v>
      </c>
      <c r="G25" s="66">
        <f>E25*F25</f>
        <v>0</v>
      </c>
      <c r="H25" s="66">
        <v>0.5</v>
      </c>
      <c r="I25" s="66">
        <v>80</v>
      </c>
      <c r="J25" s="67">
        <f>G25*H25*I25</f>
        <v>0</v>
      </c>
    </row>
    <row r="26" spans="1:10" ht="13" thickBot="1" x14ac:dyDescent="0.3">
      <c r="A26" s="65" t="s">
        <v>112</v>
      </c>
      <c r="B26" s="66"/>
      <c r="C26" s="98">
        <v>188</v>
      </c>
      <c r="D26" s="23"/>
      <c r="E26" s="23">
        <f>SUM(E22:E25)</f>
        <v>70.06</v>
      </c>
      <c r="F26" s="69"/>
      <c r="G26" s="69">
        <f>SUM(G22:G25)</f>
        <v>70.06</v>
      </c>
      <c r="H26" s="69"/>
      <c r="I26" s="69"/>
      <c r="J26" s="70">
        <f>SUM(J22:J25)</f>
        <v>2802.4</v>
      </c>
    </row>
    <row r="28" spans="1:10" ht="14.5" thickBot="1" x14ac:dyDescent="0.35">
      <c r="A28" s="60" t="s">
        <v>29</v>
      </c>
    </row>
    <row r="29" spans="1:10" ht="32" thickBot="1" x14ac:dyDescent="0.3">
      <c r="A29" s="62" t="s">
        <v>30</v>
      </c>
      <c r="B29" s="63" t="s">
        <v>20</v>
      </c>
      <c r="C29" s="120" t="s">
        <v>31</v>
      </c>
      <c r="D29" s="120" t="s">
        <v>32</v>
      </c>
      <c r="E29" s="63" t="s">
        <v>33</v>
      </c>
      <c r="F29" s="63" t="s">
        <v>34</v>
      </c>
      <c r="G29" s="63" t="s">
        <v>35</v>
      </c>
      <c r="H29" s="63" t="s">
        <v>36</v>
      </c>
      <c r="I29" s="63" t="s">
        <v>37</v>
      </c>
      <c r="J29" s="64" t="s">
        <v>38</v>
      </c>
    </row>
    <row r="30" spans="1:10" x14ac:dyDescent="0.25">
      <c r="A30" s="71" t="s">
        <v>10</v>
      </c>
      <c r="B30" s="72">
        <f>J18</f>
        <v>6389.4720000000007</v>
      </c>
      <c r="C30" s="15">
        <v>1</v>
      </c>
      <c r="D30" s="15">
        <v>1</v>
      </c>
      <c r="E30" s="72">
        <v>1</v>
      </c>
      <c r="F30" s="72">
        <v>1</v>
      </c>
      <c r="G30" s="72">
        <v>0.9</v>
      </c>
      <c r="H30" s="72">
        <v>1</v>
      </c>
      <c r="I30" s="72">
        <v>1</v>
      </c>
      <c r="J30" s="73">
        <f>B30*C30*D30*E30*F30*G30*H30*I30</f>
        <v>5750.5248000000011</v>
      </c>
    </row>
    <row r="31" spans="1:10" ht="13" thickBot="1" x14ac:dyDescent="0.3">
      <c r="A31" s="68" t="s">
        <v>25</v>
      </c>
      <c r="B31" s="69">
        <f>J26</f>
        <v>2802.4</v>
      </c>
      <c r="C31" s="19">
        <v>1</v>
      </c>
      <c r="D31" s="19">
        <v>1</v>
      </c>
      <c r="E31" s="69">
        <v>1</v>
      </c>
      <c r="F31" s="69">
        <v>1</v>
      </c>
      <c r="G31" s="69">
        <v>0.9</v>
      </c>
      <c r="H31" s="69">
        <v>1</v>
      </c>
      <c r="I31" s="69">
        <v>1</v>
      </c>
      <c r="J31" s="70">
        <f>B31*C31*D31*E31*F31*G31*H31*I31</f>
        <v>2522.1600000000003</v>
      </c>
    </row>
    <row r="32" spans="1:10" ht="13" thickBot="1" x14ac:dyDescent="0.3">
      <c r="A32" s="74" t="s">
        <v>39</v>
      </c>
      <c r="B32" s="75"/>
      <c r="C32" s="100"/>
      <c r="D32" s="100"/>
      <c r="E32" s="75"/>
      <c r="F32" s="75"/>
      <c r="G32" s="75"/>
      <c r="H32" s="75"/>
      <c r="I32" s="75"/>
      <c r="J32" s="76">
        <f>SUM(J30:J31)</f>
        <v>8272.6848000000009</v>
      </c>
    </row>
    <row r="35" spans="1:16" ht="15.5" x14ac:dyDescent="0.35">
      <c r="E35" s="57" t="s">
        <v>40</v>
      </c>
      <c r="F35" s="61"/>
    </row>
    <row r="37" spans="1:16" ht="13" x14ac:dyDescent="0.3">
      <c r="A37" s="61" t="s">
        <v>41</v>
      </c>
      <c r="C37" s="95" t="s">
        <v>117</v>
      </c>
      <c r="G37" s="61" t="s">
        <v>42</v>
      </c>
      <c r="H37" s="56" t="s">
        <v>6</v>
      </c>
    </row>
    <row r="40" spans="1:16" ht="42" x14ac:dyDescent="0.25">
      <c r="A40" s="77" t="s">
        <v>43</v>
      </c>
      <c r="B40" s="77" t="s">
        <v>38</v>
      </c>
      <c r="C40" s="89" t="s">
        <v>44</v>
      </c>
      <c r="D40" s="89" t="s">
        <v>45</v>
      </c>
      <c r="E40" s="77" t="s">
        <v>101</v>
      </c>
      <c r="F40" s="77" t="s">
        <v>50</v>
      </c>
      <c r="G40" s="78" t="s">
        <v>48</v>
      </c>
      <c r="H40" s="77" t="s">
        <v>49</v>
      </c>
      <c r="I40" s="77" t="s">
        <v>47</v>
      </c>
      <c r="J40" s="77" t="s">
        <v>46</v>
      </c>
      <c r="K40" s="89" t="s">
        <v>51</v>
      </c>
      <c r="L40" s="77" t="s">
        <v>211</v>
      </c>
      <c r="M40" s="77" t="s">
        <v>210</v>
      </c>
      <c r="N40" s="77" t="s">
        <v>52</v>
      </c>
    </row>
    <row r="41" spans="1:16" x14ac:dyDescent="0.25">
      <c r="A41" s="55" t="s">
        <v>10</v>
      </c>
      <c r="B41" s="55">
        <f>J30</f>
        <v>5750.5248000000011</v>
      </c>
      <c r="C41" s="90">
        <v>0.9</v>
      </c>
      <c r="D41" s="90">
        <v>0.1</v>
      </c>
      <c r="E41" s="55">
        <f>C41*B41</f>
        <v>5175.4723200000008</v>
      </c>
      <c r="F41" s="55">
        <f>D41*B41</f>
        <v>575.05248000000017</v>
      </c>
      <c r="G41" s="55">
        <v>1200</v>
      </c>
      <c r="H41" s="55">
        <v>134</v>
      </c>
      <c r="I41" s="55">
        <f>F41-H41-L41</f>
        <v>383.54723200000012</v>
      </c>
      <c r="J41" s="55">
        <f>E41-G41</f>
        <v>3975.4723200000008</v>
      </c>
      <c r="K41" s="90">
        <v>0.1</v>
      </c>
      <c r="L41" s="55">
        <f>K41*F41</f>
        <v>57.505248000000023</v>
      </c>
      <c r="M41" s="55" t="s">
        <v>3</v>
      </c>
      <c r="N41" s="55" t="e">
        <f>L41-M41</f>
        <v>#VALUE!</v>
      </c>
    </row>
    <row r="42" spans="1:16" x14ac:dyDescent="0.25">
      <c r="A42" s="55" t="s">
        <v>25</v>
      </c>
      <c r="B42" s="55">
        <f>J31</f>
        <v>2522.1600000000003</v>
      </c>
      <c r="C42" s="90">
        <v>0.8</v>
      </c>
      <c r="D42" s="90">
        <v>0.2</v>
      </c>
      <c r="E42" s="55">
        <f>C42*B42</f>
        <v>2017.7280000000003</v>
      </c>
      <c r="F42" s="55">
        <f>D42*B42</f>
        <v>504.43200000000007</v>
      </c>
      <c r="G42" s="55">
        <v>2400</v>
      </c>
      <c r="H42" s="55">
        <v>156</v>
      </c>
      <c r="I42" s="55">
        <f>F42-H42-L42</f>
        <v>297.98880000000008</v>
      </c>
      <c r="J42" s="55">
        <f>E42-G42</f>
        <v>-382.27199999999971</v>
      </c>
      <c r="K42" s="90">
        <v>0.1</v>
      </c>
      <c r="L42" s="55">
        <f>K42*F42</f>
        <v>50.443200000000012</v>
      </c>
      <c r="M42" s="55" t="s">
        <v>3</v>
      </c>
      <c r="N42" s="55" t="e">
        <f>L42-M42</f>
        <v>#VALUE!</v>
      </c>
    </row>
    <row r="43" spans="1:16" x14ac:dyDescent="0.25">
      <c r="A43" s="55"/>
      <c r="B43" s="55"/>
      <c r="C43" s="90"/>
      <c r="D43" s="90"/>
      <c r="E43" s="55">
        <f>C43*B43</f>
        <v>0</v>
      </c>
      <c r="F43" s="55">
        <f>D43*B43</f>
        <v>0</v>
      </c>
      <c r="G43" s="55"/>
      <c r="H43" s="55"/>
      <c r="I43" s="55">
        <f>F43-H43</f>
        <v>0</v>
      </c>
      <c r="J43" s="55" t="s">
        <v>3</v>
      </c>
      <c r="K43" s="90"/>
      <c r="L43" s="55" t="s">
        <v>3</v>
      </c>
      <c r="M43" s="55" t="s">
        <v>3</v>
      </c>
      <c r="N43" s="4"/>
    </row>
    <row r="45" spans="1:16" ht="13" x14ac:dyDescent="0.3">
      <c r="A45" s="61" t="s">
        <v>55</v>
      </c>
      <c r="B45" s="79" t="s">
        <v>3</v>
      </c>
      <c r="C45" s="101" t="s">
        <v>3</v>
      </c>
      <c r="D45" s="87" t="s">
        <v>56</v>
      </c>
      <c r="E45" s="56" t="s">
        <v>3</v>
      </c>
    </row>
    <row r="46" spans="1:16" ht="21" x14ac:dyDescent="0.25">
      <c r="A46" s="80" t="s">
        <v>30</v>
      </c>
      <c r="B46" s="80" t="s">
        <v>57</v>
      </c>
      <c r="C46" s="91" t="s">
        <v>58</v>
      </c>
      <c r="D46" s="91" t="s">
        <v>59</v>
      </c>
      <c r="E46" s="80" t="s">
        <v>60</v>
      </c>
      <c r="F46" s="80" t="s">
        <v>61</v>
      </c>
      <c r="G46" s="80" t="s">
        <v>62</v>
      </c>
      <c r="H46" s="80" t="s">
        <v>63</v>
      </c>
      <c r="I46" s="80" t="s">
        <v>64</v>
      </c>
      <c r="J46" s="80" t="s">
        <v>65</v>
      </c>
      <c r="K46" s="91" t="s">
        <v>66</v>
      </c>
      <c r="L46" s="80" t="s">
        <v>67</v>
      </c>
      <c r="M46" s="80" t="s">
        <v>68</v>
      </c>
      <c r="N46" s="49" t="s">
        <v>69</v>
      </c>
      <c r="O46" s="49" t="s">
        <v>70</v>
      </c>
      <c r="P46" s="49" t="s">
        <v>71</v>
      </c>
    </row>
    <row r="47" spans="1:16" x14ac:dyDescent="0.25">
      <c r="A47" s="81" t="s">
        <v>10</v>
      </c>
      <c r="B47" s="81" t="s">
        <v>120</v>
      </c>
      <c r="C47" s="92"/>
      <c r="D47" s="92" t="s">
        <v>120</v>
      </c>
      <c r="E47" s="81"/>
      <c r="F47" s="81" t="s">
        <v>120</v>
      </c>
      <c r="G47" s="81"/>
      <c r="H47" s="81"/>
      <c r="I47" s="81"/>
      <c r="J47" s="81"/>
      <c r="K47" s="92"/>
      <c r="L47" s="81" t="s">
        <v>120</v>
      </c>
      <c r="M47" s="81"/>
      <c r="N47" s="50"/>
      <c r="O47" s="50"/>
      <c r="P47" s="4"/>
    </row>
    <row r="48" spans="1:16" x14ac:dyDescent="0.25">
      <c r="A48" s="81" t="s">
        <v>72</v>
      </c>
      <c r="B48" s="81"/>
      <c r="C48" s="92"/>
      <c r="D48" s="92"/>
      <c r="E48" s="81"/>
      <c r="F48" s="81"/>
      <c r="G48" s="81"/>
      <c r="H48" s="81"/>
      <c r="I48" s="81"/>
      <c r="J48" s="81"/>
      <c r="K48" s="92"/>
      <c r="L48" s="81"/>
      <c r="M48" s="81"/>
      <c r="N48" s="50"/>
      <c r="O48" s="50"/>
      <c r="P48" s="4" t="s">
        <v>120</v>
      </c>
    </row>
    <row r="49" spans="1:16" x14ac:dyDescent="0.25">
      <c r="A49" s="81" t="s">
        <v>73</v>
      </c>
      <c r="B49" s="81"/>
      <c r="C49" s="92"/>
      <c r="D49" s="92"/>
      <c r="E49" s="81"/>
      <c r="F49" s="81"/>
      <c r="G49" s="81"/>
      <c r="H49" s="81"/>
      <c r="I49" s="81"/>
      <c r="J49" s="81"/>
      <c r="K49" s="92"/>
      <c r="L49" s="81"/>
      <c r="M49" s="81"/>
      <c r="N49" s="50"/>
      <c r="O49" s="50"/>
      <c r="P49" s="4"/>
    </row>
    <row r="52" spans="1:16" x14ac:dyDescent="0.25">
      <c r="A52" s="82" t="s">
        <v>74</v>
      </c>
      <c r="B52" s="82"/>
      <c r="C52" s="93"/>
      <c r="D52" s="93"/>
      <c r="E52" s="82"/>
      <c r="F52" s="82"/>
      <c r="G52" s="82"/>
      <c r="H52" s="82"/>
      <c r="I52" s="82"/>
      <c r="J52" s="82"/>
      <c r="K52" s="93"/>
      <c r="L52" s="82"/>
    </row>
    <row r="53" spans="1:16" x14ac:dyDescent="0.25">
      <c r="A53" s="82" t="s">
        <v>75</v>
      </c>
      <c r="B53" s="82"/>
      <c r="C53" s="93"/>
      <c r="D53" s="93"/>
      <c r="E53" s="82"/>
      <c r="F53" s="82"/>
      <c r="G53" s="82"/>
      <c r="H53" s="82"/>
      <c r="I53" s="82"/>
      <c r="J53" s="82"/>
      <c r="K53" s="93"/>
      <c r="L53" s="82"/>
    </row>
    <row r="54" spans="1:16" x14ac:dyDescent="0.25">
      <c r="A54" s="82" t="s">
        <v>76</v>
      </c>
      <c r="B54" s="82"/>
      <c r="C54" s="93"/>
      <c r="D54" s="93"/>
      <c r="E54" s="82"/>
      <c r="F54" s="82"/>
      <c r="G54" s="82"/>
      <c r="H54" s="82"/>
      <c r="I54" s="82"/>
      <c r="J54" s="82"/>
      <c r="K54" s="93"/>
      <c r="L54" s="82"/>
    </row>
    <row r="55" spans="1:16" x14ac:dyDescent="0.25">
      <c r="A55" s="82" t="s">
        <v>77</v>
      </c>
      <c r="B55" s="82"/>
      <c r="C55" s="93"/>
      <c r="D55" s="93"/>
      <c r="E55" s="82"/>
      <c r="F55" s="82"/>
      <c r="G55" s="82"/>
      <c r="H55" s="82"/>
      <c r="I55" s="82"/>
      <c r="J55" s="82"/>
      <c r="K55" s="93"/>
      <c r="L55" s="82"/>
    </row>
    <row r="56" spans="1:16" x14ac:dyDescent="0.25">
      <c r="A56" s="82" t="s">
        <v>78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6" x14ac:dyDescent="0.25">
      <c r="A57" s="82" t="s">
        <v>79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6" x14ac:dyDescent="0.25">
      <c r="A58" s="82" t="s">
        <v>80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6" x14ac:dyDescent="0.25">
      <c r="A59" s="82" t="s">
        <v>81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82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83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84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</sheetData>
  <phoneticPr fontId="0" type="noConversion"/>
  <pageMargins left="0.75" right="0.75" top="1" bottom="1" header="0.5" footer="0.5"/>
  <pageSetup scale="63" orientation="portrait" horizontalDpi="4294967292" r:id="rId1"/>
  <headerFooter alignWithMargins="0">
    <oddHeader>&amp;A</oddHeader>
    <oddFooter>Page &amp;P</oddFooter>
  </headerFooter>
  <rowBreaks count="2" manualBreakCount="2">
    <brk id="39" max="65535" man="1"/>
    <brk id="47" max="6553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60"/>
  <sheetViews>
    <sheetView topLeftCell="A28" zoomScale="75" workbookViewId="0">
      <selection activeCell="H39" sqref="H39"/>
    </sheetView>
  </sheetViews>
  <sheetFormatPr defaultRowHeight="12.5" x14ac:dyDescent="0.25"/>
  <cols>
    <col min="3" max="4" width="8.81640625" style="87" customWidth="1"/>
    <col min="5" max="10" width="8.81640625" style="56" customWidth="1"/>
    <col min="11" max="11" width="8.81640625" style="87" customWidth="1"/>
    <col min="12" max="13" width="8.81640625" style="56" customWidth="1"/>
  </cols>
  <sheetData>
    <row r="1" spans="1:14" ht="15.5" x14ac:dyDescent="0.35">
      <c r="D1" s="94" t="s">
        <v>0</v>
      </c>
      <c r="E1" s="57"/>
    </row>
    <row r="2" spans="1:14" ht="15.5" x14ac:dyDescent="0.35">
      <c r="D2" s="94" t="s">
        <v>1</v>
      </c>
      <c r="E2" s="57"/>
    </row>
    <row r="4" spans="1:14" ht="13" x14ac:dyDescent="0.3">
      <c r="A4" s="9" t="s">
        <v>2</v>
      </c>
      <c r="B4" s="3" t="s">
        <v>121</v>
      </c>
      <c r="C4" s="95"/>
      <c r="D4" s="95"/>
      <c r="E4" s="59"/>
      <c r="F4" s="58" t="s">
        <v>5</v>
      </c>
      <c r="G4" s="59" t="s">
        <v>6</v>
      </c>
      <c r="H4" s="59"/>
      <c r="I4" s="59"/>
      <c r="J4" s="59"/>
    </row>
    <row r="5" spans="1:14" x14ac:dyDescent="0.25">
      <c r="A5" s="3"/>
      <c r="B5" s="3"/>
      <c r="C5" s="95"/>
      <c r="D5" s="95"/>
      <c r="E5" s="59"/>
      <c r="F5" s="59"/>
      <c r="G5" s="59"/>
      <c r="H5" s="59"/>
      <c r="I5" s="59"/>
      <c r="J5" s="59"/>
    </row>
    <row r="6" spans="1:14" ht="13" x14ac:dyDescent="0.3">
      <c r="A6" s="9" t="s">
        <v>7</v>
      </c>
      <c r="B6" s="4">
        <v>2420</v>
      </c>
      <c r="C6" s="95"/>
      <c r="D6" s="95"/>
      <c r="E6" s="58" t="s">
        <v>8</v>
      </c>
      <c r="F6" s="59"/>
      <c r="G6" s="59"/>
      <c r="H6" s="55"/>
      <c r="I6" s="59">
        <v>641</v>
      </c>
      <c r="J6" s="59"/>
    </row>
    <row r="8" spans="1:14" ht="14" x14ac:dyDescent="0.3">
      <c r="A8" s="8" t="s">
        <v>9</v>
      </c>
    </row>
    <row r="9" spans="1:14" ht="13.5" thickBot="1" x14ac:dyDescent="0.35">
      <c r="A9" s="1" t="s">
        <v>10</v>
      </c>
    </row>
    <row r="10" spans="1:14" ht="21.5" thickBot="1" x14ac:dyDescent="0.3">
      <c r="A10" s="5" t="s">
        <v>26</v>
      </c>
      <c r="B10" s="6" t="s">
        <v>13</v>
      </c>
      <c r="C10" s="114" t="s">
        <v>27</v>
      </c>
      <c r="D10" s="114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L10" s="56" t="s">
        <v>3</v>
      </c>
      <c r="M10" s="56" t="s">
        <v>3</v>
      </c>
      <c r="N10" t="s">
        <v>3</v>
      </c>
    </row>
    <row r="11" spans="1:14" x14ac:dyDescent="0.25">
      <c r="A11" s="11" t="s">
        <v>108</v>
      </c>
      <c r="B11" s="17"/>
      <c r="C11" s="22">
        <v>612</v>
      </c>
      <c r="D11" s="22">
        <v>0.05</v>
      </c>
      <c r="E11" s="66">
        <f>C11*D11</f>
        <v>30.6</v>
      </c>
      <c r="F11" s="66">
        <v>1.1000000000000001</v>
      </c>
      <c r="G11" s="66">
        <f>E11*F11</f>
        <v>33.660000000000004</v>
      </c>
      <c r="H11" s="66">
        <v>0.76</v>
      </c>
      <c r="I11" s="66">
        <v>120</v>
      </c>
      <c r="J11" s="67">
        <f>G11*H11*I11</f>
        <v>3069.7920000000004</v>
      </c>
      <c r="N11" t="s">
        <v>3</v>
      </c>
    </row>
    <row r="12" spans="1:14" x14ac:dyDescent="0.25">
      <c r="A12" s="11" t="s">
        <v>110</v>
      </c>
      <c r="B12" s="17"/>
      <c r="C12" s="22">
        <v>29</v>
      </c>
      <c r="D12" s="22">
        <v>1.2</v>
      </c>
      <c r="E12" s="66">
        <f>C12*D12</f>
        <v>34.799999999999997</v>
      </c>
      <c r="F12" s="66">
        <v>1.3</v>
      </c>
      <c r="G12" s="66">
        <f>E12*F12</f>
        <v>45.239999999999995</v>
      </c>
      <c r="H12" s="66">
        <v>0.76</v>
      </c>
      <c r="I12" s="66">
        <v>120</v>
      </c>
      <c r="J12" s="67">
        <f>G12*H12*I12</f>
        <v>4125.8879999999999</v>
      </c>
    </row>
    <row r="13" spans="1:14" x14ac:dyDescent="0.25">
      <c r="A13" s="11"/>
      <c r="B13" s="17"/>
      <c r="C13" s="22"/>
      <c r="D13" s="22"/>
      <c r="E13" s="66">
        <f>C13*D13</f>
        <v>0</v>
      </c>
      <c r="F13" s="66"/>
      <c r="G13" s="66">
        <f>E13*F13</f>
        <v>0</v>
      </c>
      <c r="H13" s="66">
        <v>0</v>
      </c>
      <c r="I13" s="66">
        <v>0</v>
      </c>
      <c r="J13" s="67">
        <f>G13*H13*I13</f>
        <v>0</v>
      </c>
    </row>
    <row r="14" spans="1:14" x14ac:dyDescent="0.25">
      <c r="A14" s="11"/>
      <c r="B14" s="17"/>
      <c r="C14" s="22"/>
      <c r="D14" s="22"/>
      <c r="E14" s="66">
        <f>C14*D14</f>
        <v>0</v>
      </c>
      <c r="F14" s="66"/>
      <c r="G14" s="66">
        <f>E14*F14</f>
        <v>0</v>
      </c>
      <c r="H14" s="66"/>
      <c r="I14" s="66"/>
      <c r="J14" s="67">
        <f>G14*H14*I14</f>
        <v>0</v>
      </c>
    </row>
    <row r="15" spans="1:14" ht="13" thickBot="1" x14ac:dyDescent="0.3">
      <c r="A15" s="13" t="s">
        <v>24</v>
      </c>
      <c r="B15" s="19">
        <f>SUM(B11:B14)</f>
        <v>0</v>
      </c>
      <c r="C15" s="23">
        <f>SUM(C11:C14)</f>
        <v>641</v>
      </c>
      <c r="D15" s="23"/>
      <c r="E15" s="69">
        <f>SUM(E11:E14)</f>
        <v>65.400000000000006</v>
      </c>
      <c r="F15" s="69"/>
      <c r="G15" s="69">
        <f>SUM(G11:G14)</f>
        <v>78.900000000000006</v>
      </c>
      <c r="H15" s="69"/>
      <c r="I15" s="69"/>
      <c r="J15" s="70">
        <f>SUM(J11:J14)</f>
        <v>7195.68</v>
      </c>
    </row>
    <row r="16" spans="1:14" x14ac:dyDescent="0.25">
      <c r="C16" s="115"/>
      <c r="D16" s="115"/>
    </row>
    <row r="17" spans="1:10" ht="13.5" thickBot="1" x14ac:dyDescent="0.35">
      <c r="A17" s="1" t="s">
        <v>25</v>
      </c>
      <c r="C17" s="115"/>
      <c r="D17" s="115"/>
    </row>
    <row r="18" spans="1:10" ht="21.5" thickBot="1" x14ac:dyDescent="0.3">
      <c r="A18" s="5" t="s">
        <v>26</v>
      </c>
      <c r="B18" s="6" t="s">
        <v>13</v>
      </c>
      <c r="C18" s="114" t="s">
        <v>27</v>
      </c>
      <c r="D18" s="114" t="s">
        <v>14</v>
      </c>
      <c r="E18" s="63" t="s">
        <v>15</v>
      </c>
      <c r="F18" s="63" t="s">
        <v>16</v>
      </c>
      <c r="G18" s="63" t="s">
        <v>17</v>
      </c>
      <c r="H18" s="63" t="s">
        <v>18</v>
      </c>
      <c r="I18" s="63" t="s">
        <v>19</v>
      </c>
      <c r="J18" s="64" t="s">
        <v>20</v>
      </c>
    </row>
    <row r="19" spans="1:10" x14ac:dyDescent="0.25">
      <c r="A19" s="11" t="s">
        <v>108</v>
      </c>
      <c r="B19" s="17"/>
      <c r="C19" s="22">
        <v>612</v>
      </c>
      <c r="D19" s="22">
        <v>0.05</v>
      </c>
      <c r="E19" s="66">
        <f>C19*D19</f>
        <v>30.6</v>
      </c>
      <c r="F19" s="66">
        <v>1</v>
      </c>
      <c r="G19" s="66">
        <f>E19*F19</f>
        <v>30.6</v>
      </c>
      <c r="H19" s="66">
        <v>0.5</v>
      </c>
      <c r="I19" s="66">
        <v>60</v>
      </c>
      <c r="J19" s="67">
        <f>G19*H19*I19</f>
        <v>918</v>
      </c>
    </row>
    <row r="20" spans="1:10" x14ac:dyDescent="0.25">
      <c r="A20" s="11" t="s">
        <v>110</v>
      </c>
      <c r="B20" s="17"/>
      <c r="C20" s="22">
        <v>29</v>
      </c>
      <c r="D20" s="22">
        <v>1.2</v>
      </c>
      <c r="E20" s="66">
        <f>C20*D20</f>
        <v>34.799999999999997</v>
      </c>
      <c r="F20" s="66">
        <v>1.1000000000000001</v>
      </c>
      <c r="G20" s="66">
        <f>E20*F20</f>
        <v>38.28</v>
      </c>
      <c r="H20" s="66">
        <v>0.5</v>
      </c>
      <c r="I20" s="66">
        <v>60</v>
      </c>
      <c r="J20" s="67">
        <f>G20*H20*I20</f>
        <v>1148.4000000000001</v>
      </c>
    </row>
    <row r="21" spans="1:10" x14ac:dyDescent="0.25">
      <c r="A21" s="11"/>
      <c r="B21" s="17"/>
      <c r="C21" s="22"/>
      <c r="D21" s="22"/>
      <c r="E21" s="66">
        <f>C21*D21</f>
        <v>0</v>
      </c>
      <c r="F21" s="66"/>
      <c r="G21" s="66">
        <f>E21*F21</f>
        <v>0</v>
      </c>
      <c r="H21" s="66"/>
      <c r="I21" s="66"/>
      <c r="J21" s="67">
        <f>G21*H21*I21</f>
        <v>0</v>
      </c>
    </row>
    <row r="22" spans="1:10" x14ac:dyDescent="0.25">
      <c r="A22" s="11"/>
      <c r="B22" s="17"/>
      <c r="C22" s="22"/>
      <c r="D22" s="22"/>
      <c r="E22" s="66">
        <f>C22*D22</f>
        <v>0</v>
      </c>
      <c r="F22" s="66"/>
      <c r="G22" s="66">
        <f>E22*F22</f>
        <v>0</v>
      </c>
      <c r="H22" s="66"/>
      <c r="I22" s="66"/>
      <c r="J22" s="67">
        <f>G22*H22*I22</f>
        <v>0</v>
      </c>
    </row>
    <row r="23" spans="1:10" ht="13" thickBot="1" x14ac:dyDescent="0.3">
      <c r="A23" s="13" t="s">
        <v>24</v>
      </c>
      <c r="B23" s="19">
        <f>SUM(B19:B22)</f>
        <v>0</v>
      </c>
      <c r="C23" s="23">
        <f>SUM(C19:C22)</f>
        <v>641</v>
      </c>
      <c r="D23" s="23"/>
      <c r="E23" s="69">
        <f>SUM(E19:E22)</f>
        <v>65.400000000000006</v>
      </c>
      <c r="F23" s="69"/>
      <c r="G23" s="69">
        <f>SUM(G19:G22)</f>
        <v>68.88</v>
      </c>
      <c r="H23" s="69"/>
      <c r="I23" s="69"/>
      <c r="J23" s="70">
        <f>SUM(J19:J22)</f>
        <v>2066.4</v>
      </c>
    </row>
    <row r="25" spans="1:10" ht="14.5" thickBot="1" x14ac:dyDescent="0.35">
      <c r="A25" s="8" t="s">
        <v>29</v>
      </c>
    </row>
    <row r="26" spans="1:10" ht="32" thickBot="1" x14ac:dyDescent="0.3">
      <c r="A26" s="5" t="s">
        <v>30</v>
      </c>
      <c r="B26" s="6" t="s">
        <v>20</v>
      </c>
      <c r="C26" s="120" t="s">
        <v>31</v>
      </c>
      <c r="D26" s="120" t="s">
        <v>32</v>
      </c>
      <c r="E26" s="63" t="s">
        <v>33</v>
      </c>
      <c r="F26" s="63" t="s">
        <v>34</v>
      </c>
      <c r="G26" s="63" t="s">
        <v>35</v>
      </c>
      <c r="H26" s="63" t="s">
        <v>36</v>
      </c>
      <c r="I26" s="63" t="s">
        <v>37</v>
      </c>
      <c r="J26" s="64" t="s">
        <v>38</v>
      </c>
    </row>
    <row r="27" spans="1:10" x14ac:dyDescent="0.25">
      <c r="A27" s="10" t="s">
        <v>10</v>
      </c>
      <c r="B27" s="15">
        <f>J15</f>
        <v>7195.68</v>
      </c>
      <c r="C27" s="15">
        <v>1</v>
      </c>
      <c r="D27" s="15">
        <v>0.9</v>
      </c>
      <c r="E27" s="72">
        <v>1</v>
      </c>
      <c r="F27" s="72">
        <v>1</v>
      </c>
      <c r="G27" s="72">
        <v>0.9</v>
      </c>
      <c r="H27" s="72">
        <v>1</v>
      </c>
      <c r="I27" s="72">
        <v>1</v>
      </c>
      <c r="J27" s="73">
        <f>B27*C27*D27*E27*F27*G27*H27*I27</f>
        <v>5828.5007999999998</v>
      </c>
    </row>
    <row r="28" spans="1:10" ht="13" thickBot="1" x14ac:dyDescent="0.3">
      <c r="A28" s="13" t="s">
        <v>25</v>
      </c>
      <c r="B28" s="19">
        <f>J23</f>
        <v>2066.4</v>
      </c>
      <c r="C28" s="19">
        <v>1</v>
      </c>
      <c r="D28" s="19">
        <v>1</v>
      </c>
      <c r="E28" s="69">
        <v>1</v>
      </c>
      <c r="F28" s="69">
        <v>1</v>
      </c>
      <c r="G28" s="69">
        <v>1</v>
      </c>
      <c r="H28" s="69">
        <v>1</v>
      </c>
      <c r="I28" s="69">
        <v>1</v>
      </c>
      <c r="J28" s="70">
        <f>B28*C28*D28*E28*F28*G28*H28*I28</f>
        <v>2066.4</v>
      </c>
    </row>
    <row r="29" spans="1:10" ht="13" thickBot="1" x14ac:dyDescent="0.3">
      <c r="A29" s="36" t="s">
        <v>39</v>
      </c>
      <c r="B29" s="37"/>
      <c r="C29" s="100"/>
      <c r="D29" s="100"/>
      <c r="E29" s="75"/>
      <c r="F29" s="75"/>
      <c r="G29" s="75"/>
      <c r="H29" s="75"/>
      <c r="I29" s="75"/>
      <c r="J29" s="76">
        <f>SUM(J27:J28)</f>
        <v>7894.9007999999994</v>
      </c>
    </row>
    <row r="32" spans="1:10" ht="15.5" x14ac:dyDescent="0.35">
      <c r="E32" s="57" t="s">
        <v>40</v>
      </c>
      <c r="F32" s="61"/>
    </row>
    <row r="34" spans="1:16" ht="13" x14ac:dyDescent="0.3">
      <c r="A34" s="1" t="s">
        <v>41</v>
      </c>
      <c r="C34" s="95" t="s">
        <v>121</v>
      </c>
      <c r="G34" s="61" t="s">
        <v>42</v>
      </c>
      <c r="H34" s="56" t="s">
        <v>6</v>
      </c>
    </row>
    <row r="37" spans="1:16" ht="42" x14ac:dyDescent="0.25">
      <c r="A37" s="44" t="s">
        <v>43</v>
      </c>
      <c r="B37" s="44" t="s">
        <v>38</v>
      </c>
      <c r="C37" s="89" t="s">
        <v>44</v>
      </c>
      <c r="D37" s="89" t="s">
        <v>45</v>
      </c>
      <c r="E37" s="77" t="s">
        <v>101</v>
      </c>
      <c r="F37" s="77" t="s">
        <v>122</v>
      </c>
      <c r="G37" s="78" t="s">
        <v>48</v>
      </c>
      <c r="H37" s="77" t="s">
        <v>49</v>
      </c>
      <c r="I37" s="77" t="s">
        <v>47</v>
      </c>
      <c r="J37" s="77" t="s">
        <v>46</v>
      </c>
      <c r="K37" s="89" t="s">
        <v>51</v>
      </c>
      <c r="L37" s="77" t="s">
        <v>211</v>
      </c>
      <c r="M37" s="77" t="s">
        <v>210</v>
      </c>
      <c r="N37" s="77" t="s">
        <v>52</v>
      </c>
    </row>
    <row r="38" spans="1:16" x14ac:dyDescent="0.25">
      <c r="A38" s="4" t="s">
        <v>10</v>
      </c>
      <c r="B38" s="47">
        <f>J27</f>
        <v>5828.5007999999998</v>
      </c>
      <c r="C38" s="90">
        <v>0.85</v>
      </c>
      <c r="D38" s="90">
        <v>0.15</v>
      </c>
      <c r="E38" s="55">
        <f>C38*B38</f>
        <v>4954.2256799999996</v>
      </c>
      <c r="F38" s="55">
        <f>D38*B38</f>
        <v>874.2751199999999</v>
      </c>
      <c r="G38" s="55">
        <v>3000</v>
      </c>
      <c r="H38" s="55">
        <v>380</v>
      </c>
      <c r="I38" s="55">
        <f>F38-H38-L38</f>
        <v>406.84760799999992</v>
      </c>
      <c r="J38" s="55">
        <f>E38-G38</f>
        <v>1954.2256799999996</v>
      </c>
      <c r="K38" s="90">
        <v>0.1</v>
      </c>
      <c r="L38" s="55">
        <f>K38*F38</f>
        <v>87.427511999999993</v>
      </c>
      <c r="M38" s="55" t="s">
        <v>3</v>
      </c>
      <c r="N38" s="55" t="e">
        <f>L38-M38</f>
        <v>#VALUE!</v>
      </c>
    </row>
    <row r="39" spans="1:16" x14ac:dyDescent="0.25">
      <c r="A39" s="4" t="s">
        <v>25</v>
      </c>
      <c r="B39" s="47">
        <f>J28</f>
        <v>2066.4</v>
      </c>
      <c r="C39" s="90">
        <v>0.85</v>
      </c>
      <c r="D39" s="90">
        <v>0.15</v>
      </c>
      <c r="E39" s="55">
        <f>C39*B39</f>
        <v>1756.44</v>
      </c>
      <c r="F39" s="55">
        <f>D39*B39</f>
        <v>309.95999999999998</v>
      </c>
      <c r="G39" s="55">
        <v>1800</v>
      </c>
      <c r="H39" s="55">
        <v>0</v>
      </c>
      <c r="I39" s="55">
        <f>F39-H39-L39</f>
        <v>278.964</v>
      </c>
      <c r="J39" s="55">
        <f>E39-G39</f>
        <v>-43.559999999999945</v>
      </c>
      <c r="K39" s="90">
        <v>0.1</v>
      </c>
      <c r="L39" s="55">
        <f>K39*F39</f>
        <v>30.995999999999999</v>
      </c>
      <c r="M39" s="55" t="s">
        <v>3</v>
      </c>
      <c r="N39" s="55" t="e">
        <f>L39-M39</f>
        <v>#VALUE!</v>
      </c>
    </row>
    <row r="40" spans="1:16" x14ac:dyDescent="0.25">
      <c r="A40" s="4"/>
      <c r="B40" s="47">
        <f>SUM(B38:B39)</f>
        <v>7894.9007999999994</v>
      </c>
      <c r="C40" s="90"/>
      <c r="D40" s="90"/>
      <c r="E40" s="55">
        <f>SUM(E38:E39)</f>
        <v>6710.6656800000001</v>
      </c>
      <c r="F40" s="55">
        <f>SUM(F38:F39)</f>
        <v>1184.2351199999998</v>
      </c>
      <c r="G40" s="55">
        <f>SUM(G38:G39)</f>
        <v>4800</v>
      </c>
      <c r="H40" s="55">
        <f>SUM(H38:H39)</f>
        <v>380</v>
      </c>
      <c r="I40" s="55">
        <f>F40-H40-L40</f>
        <v>685.81160799999986</v>
      </c>
      <c r="J40" s="55">
        <f>SUM(J38:J39)</f>
        <v>1910.6656799999996</v>
      </c>
      <c r="K40" s="90"/>
      <c r="L40" s="55">
        <f>SUM(L38:L39)</f>
        <v>118.42351199999999</v>
      </c>
      <c r="M40" s="55" t="s">
        <v>3</v>
      </c>
      <c r="N40" s="55" t="e">
        <f>L40-M40</f>
        <v>#VALUE!</v>
      </c>
    </row>
    <row r="42" spans="1:16" x14ac:dyDescent="0.25">
      <c r="N42" s="46"/>
      <c r="O42" s="46"/>
    </row>
    <row r="43" spans="1:16" ht="13" x14ac:dyDescent="0.3">
      <c r="A43" s="1" t="s">
        <v>55</v>
      </c>
      <c r="B43" s="48" t="s">
        <v>3</v>
      </c>
      <c r="C43" s="101" t="s">
        <v>3</v>
      </c>
      <c r="D43" s="87" t="s">
        <v>56</v>
      </c>
      <c r="E43" s="56" t="s">
        <v>3</v>
      </c>
    </row>
    <row r="44" spans="1:16" ht="21" x14ac:dyDescent="0.25">
      <c r="A44" s="49" t="s">
        <v>30</v>
      </c>
      <c r="B44" s="49" t="s">
        <v>57</v>
      </c>
      <c r="C44" s="91" t="s">
        <v>58</v>
      </c>
      <c r="D44" s="91" t="s">
        <v>59</v>
      </c>
      <c r="E44" s="80" t="s">
        <v>60</v>
      </c>
      <c r="F44" s="80" t="s">
        <v>61</v>
      </c>
      <c r="G44" s="80" t="s">
        <v>62</v>
      </c>
      <c r="H44" s="80" t="s">
        <v>63</v>
      </c>
      <c r="I44" s="80" t="s">
        <v>64</v>
      </c>
      <c r="J44" s="80" t="s">
        <v>65</v>
      </c>
      <c r="K44" s="91" t="s">
        <v>66</v>
      </c>
      <c r="L44" s="80" t="s">
        <v>67</v>
      </c>
      <c r="M44" s="80" t="s">
        <v>68</v>
      </c>
      <c r="N44" s="49" t="s">
        <v>69</v>
      </c>
      <c r="O44" s="49" t="s">
        <v>70</v>
      </c>
      <c r="P44" s="49" t="s">
        <v>71</v>
      </c>
    </row>
    <row r="45" spans="1:16" x14ac:dyDescent="0.25">
      <c r="A45" s="50" t="s">
        <v>10</v>
      </c>
      <c r="B45" s="50"/>
      <c r="C45" s="92"/>
      <c r="D45" s="92" t="s">
        <v>120</v>
      </c>
      <c r="E45" s="81" t="s">
        <v>120</v>
      </c>
      <c r="F45" s="81"/>
      <c r="G45" s="81" t="s">
        <v>120</v>
      </c>
      <c r="H45" s="81" t="s">
        <v>120</v>
      </c>
      <c r="I45" s="81"/>
      <c r="J45" s="81"/>
      <c r="K45" s="92"/>
      <c r="L45" s="81" t="s">
        <v>120</v>
      </c>
      <c r="M45" s="81" t="s">
        <v>120</v>
      </c>
      <c r="N45" s="50"/>
      <c r="O45" s="50"/>
      <c r="P45" s="4"/>
    </row>
    <row r="46" spans="1:16" x14ac:dyDescent="0.25">
      <c r="A46" s="50" t="s">
        <v>72</v>
      </c>
      <c r="B46" s="50"/>
      <c r="C46" s="92"/>
      <c r="D46" s="92"/>
      <c r="E46" s="81"/>
      <c r="F46" s="81"/>
      <c r="G46" s="81"/>
      <c r="H46" s="81"/>
      <c r="I46" s="81"/>
      <c r="J46" s="81"/>
      <c r="K46" s="92"/>
      <c r="L46" s="81"/>
      <c r="M46" s="81"/>
      <c r="N46" s="50"/>
      <c r="O46" s="50"/>
      <c r="P46" s="4"/>
    </row>
    <row r="47" spans="1:16" x14ac:dyDescent="0.25">
      <c r="A47" s="50" t="s">
        <v>73</v>
      </c>
      <c r="B47" s="50"/>
      <c r="C47" s="92"/>
      <c r="D47" s="92"/>
      <c r="E47" s="81"/>
      <c r="F47" s="81"/>
      <c r="G47" s="81"/>
      <c r="H47" s="81"/>
      <c r="I47" s="81" t="s">
        <v>3</v>
      </c>
      <c r="J47" s="81"/>
      <c r="K47" s="92"/>
      <c r="L47" s="81"/>
      <c r="M47" s="81"/>
      <c r="N47" s="50"/>
      <c r="O47" s="50"/>
      <c r="P47" s="4"/>
    </row>
    <row r="50" spans="1:12" x14ac:dyDescent="0.25">
      <c r="A50" s="43" t="s">
        <v>74</v>
      </c>
      <c r="B50" s="43"/>
      <c r="C50" s="93"/>
      <c r="D50" s="93"/>
      <c r="E50" s="82"/>
      <c r="F50" s="82"/>
      <c r="G50" s="82"/>
      <c r="H50" s="82"/>
      <c r="I50" s="82"/>
      <c r="J50" s="82"/>
      <c r="K50" s="93"/>
      <c r="L50" s="82"/>
    </row>
    <row r="51" spans="1:12" x14ac:dyDescent="0.25">
      <c r="A51" s="43" t="s">
        <v>75</v>
      </c>
      <c r="B51" s="43"/>
      <c r="C51" s="93"/>
      <c r="D51" s="93"/>
      <c r="E51" s="82"/>
      <c r="F51" s="82"/>
      <c r="G51" s="82"/>
      <c r="H51" s="82"/>
      <c r="I51" s="82"/>
      <c r="J51" s="82"/>
      <c r="K51" s="93"/>
      <c r="L51" s="82"/>
    </row>
    <row r="52" spans="1:12" x14ac:dyDescent="0.25">
      <c r="A52" s="43" t="s">
        <v>76</v>
      </c>
      <c r="B52" s="43"/>
      <c r="C52" s="93"/>
      <c r="D52" s="93"/>
      <c r="E52" s="82"/>
      <c r="F52" s="82"/>
      <c r="G52" s="82"/>
      <c r="H52" s="82"/>
      <c r="I52" s="82"/>
      <c r="J52" s="82"/>
      <c r="K52" s="93"/>
      <c r="L52" s="82"/>
    </row>
    <row r="53" spans="1:12" x14ac:dyDescent="0.25">
      <c r="A53" s="43" t="s">
        <v>77</v>
      </c>
      <c r="B53" s="43"/>
      <c r="C53" s="93"/>
      <c r="D53" s="93"/>
      <c r="E53" s="82"/>
      <c r="F53" s="82"/>
      <c r="G53" s="82"/>
      <c r="H53" s="82"/>
      <c r="I53" s="82"/>
      <c r="J53" s="82"/>
      <c r="K53" s="93"/>
      <c r="L53" s="82"/>
    </row>
    <row r="54" spans="1:12" x14ac:dyDescent="0.25">
      <c r="A54" s="43" t="s">
        <v>78</v>
      </c>
      <c r="B54" s="43"/>
      <c r="C54" s="93"/>
      <c r="D54" s="93"/>
      <c r="E54" s="82"/>
      <c r="F54" s="82"/>
      <c r="G54" s="82"/>
      <c r="H54" s="82"/>
      <c r="I54" s="82"/>
      <c r="J54" s="82"/>
      <c r="K54" s="93"/>
      <c r="L54" s="82"/>
    </row>
    <row r="55" spans="1:12" x14ac:dyDescent="0.25">
      <c r="A55" s="43" t="s">
        <v>79</v>
      </c>
      <c r="B55" s="43"/>
      <c r="C55" s="93"/>
      <c r="D55" s="93"/>
      <c r="E55" s="82"/>
      <c r="F55" s="82"/>
      <c r="G55" s="82"/>
      <c r="H55" s="82"/>
      <c r="I55" s="82"/>
      <c r="J55" s="82"/>
      <c r="K55" s="93"/>
      <c r="L55" s="82"/>
    </row>
    <row r="56" spans="1:12" x14ac:dyDescent="0.25">
      <c r="A56" s="43" t="s">
        <v>80</v>
      </c>
      <c r="B56" s="43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2" x14ac:dyDescent="0.25">
      <c r="A57" s="43" t="s">
        <v>81</v>
      </c>
      <c r="B57" s="43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2" x14ac:dyDescent="0.25">
      <c r="A58" s="43" t="s">
        <v>82</v>
      </c>
      <c r="B58" s="43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2" x14ac:dyDescent="0.25">
      <c r="A59" s="43" t="s">
        <v>83</v>
      </c>
      <c r="B59" s="43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2" x14ac:dyDescent="0.25">
      <c r="A60" s="43" t="s">
        <v>84</v>
      </c>
      <c r="B60" s="43"/>
      <c r="C60" s="93"/>
      <c r="D60" s="93"/>
      <c r="E60" s="82"/>
      <c r="F60" s="82"/>
      <c r="G60" s="82"/>
      <c r="H60" s="82"/>
      <c r="I60" s="82"/>
      <c r="J60" s="82"/>
      <c r="K60" s="93"/>
      <c r="L60" s="82"/>
    </row>
  </sheetData>
  <phoneticPr fontId="0" type="noConversion"/>
  <pageMargins left="0.75" right="0.75" top="1" bottom="1" header="0.5" footer="0.5"/>
  <pageSetup scale="63" orientation="portrait" horizontalDpi="4294967292" r:id="rId1"/>
  <headerFooter alignWithMargins="0">
    <oddHeader>&amp;A</oddHeader>
    <oddFooter>Page &amp;P</oddFooter>
  </headerFooter>
  <rowBreaks count="1" manualBreakCount="1">
    <brk id="37" max="6553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U70"/>
  <sheetViews>
    <sheetView topLeftCell="A38" zoomScale="75" workbookViewId="0">
      <selection activeCell="H50" sqref="H50"/>
    </sheetView>
  </sheetViews>
  <sheetFormatPr defaultRowHeight="12.5" x14ac:dyDescent="0.25"/>
  <cols>
    <col min="1" max="2" width="8.81640625" style="56" customWidth="1"/>
    <col min="3" max="3" width="9.7265625" style="87" bestFit="1" customWidth="1"/>
    <col min="4" max="4" width="9" style="87" bestFit="1" customWidth="1"/>
    <col min="5" max="10" width="8.81640625" style="56" customWidth="1"/>
    <col min="11" max="11" width="8.81640625" style="87" customWidth="1"/>
    <col min="12" max="13" width="8.81640625" style="56" customWidth="1"/>
  </cols>
  <sheetData>
    <row r="1" spans="1:21" ht="15.5" x14ac:dyDescent="0.35">
      <c r="D1" s="94" t="s">
        <v>0</v>
      </c>
      <c r="E1" s="57"/>
    </row>
    <row r="2" spans="1:21" ht="15.5" x14ac:dyDescent="0.35">
      <c r="D2" s="94" t="s">
        <v>1</v>
      </c>
      <c r="E2" s="57"/>
    </row>
    <row r="4" spans="1:21" ht="13" x14ac:dyDescent="0.3">
      <c r="A4" s="58" t="s">
        <v>2</v>
      </c>
      <c r="B4" s="59" t="s">
        <v>3</v>
      </c>
      <c r="C4" s="95" t="s">
        <v>123</v>
      </c>
      <c r="D4" s="95"/>
      <c r="E4" s="59"/>
      <c r="F4" s="58" t="s">
        <v>5</v>
      </c>
      <c r="G4" s="59" t="s">
        <v>6</v>
      </c>
      <c r="H4" s="59"/>
      <c r="I4" s="59"/>
      <c r="J4" s="59"/>
    </row>
    <row r="5" spans="1:21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21" ht="13" x14ac:dyDescent="0.3">
      <c r="A6" s="58" t="s">
        <v>7</v>
      </c>
      <c r="C6" s="90">
        <v>19217</v>
      </c>
      <c r="D6" s="95"/>
      <c r="E6" s="58" t="s">
        <v>8</v>
      </c>
      <c r="F6" s="59"/>
      <c r="G6" s="59"/>
      <c r="H6" s="59">
        <v>3020</v>
      </c>
      <c r="J6" s="59"/>
    </row>
    <row r="8" spans="1:21" ht="14" x14ac:dyDescent="0.3">
      <c r="A8" s="60" t="s">
        <v>9</v>
      </c>
    </row>
    <row r="9" spans="1:21" ht="13.5" thickBot="1" x14ac:dyDescent="0.35">
      <c r="A9" s="61" t="s">
        <v>10</v>
      </c>
      <c r="K9" s="87" t="s">
        <v>124</v>
      </c>
    </row>
    <row r="10" spans="1:21" ht="22" thickBot="1" x14ac:dyDescent="0.35">
      <c r="A10" s="62" t="s">
        <v>26</v>
      </c>
      <c r="B10" s="63" t="s">
        <v>13</v>
      </c>
      <c r="C10" s="114" t="s">
        <v>27</v>
      </c>
      <c r="D10" s="114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L10" s="61" t="s">
        <v>10</v>
      </c>
    </row>
    <row r="11" spans="1:21" ht="21.5" thickBot="1" x14ac:dyDescent="0.3">
      <c r="A11" s="65" t="s">
        <v>108</v>
      </c>
      <c r="B11" s="66"/>
      <c r="C11" s="22">
        <v>1140</v>
      </c>
      <c r="D11" s="22">
        <v>0.02</v>
      </c>
      <c r="E11" s="66">
        <f>C11*D11</f>
        <v>22.8</v>
      </c>
      <c r="F11" s="66">
        <v>1.2</v>
      </c>
      <c r="G11" s="66">
        <f>E11*F11</f>
        <v>27.36</v>
      </c>
      <c r="H11" s="66">
        <v>0.76</v>
      </c>
      <c r="I11" s="66">
        <v>120</v>
      </c>
      <c r="J11" s="67">
        <f>G11*H11*I11</f>
        <v>2495.232</v>
      </c>
      <c r="L11" s="62" t="s">
        <v>107</v>
      </c>
      <c r="M11" s="63" t="s">
        <v>12</v>
      </c>
      <c r="N11" s="6" t="s">
        <v>13</v>
      </c>
      <c r="O11" s="6" t="s">
        <v>14</v>
      </c>
      <c r="P11" s="6" t="s">
        <v>15</v>
      </c>
      <c r="Q11" s="6" t="s">
        <v>16</v>
      </c>
      <c r="R11" s="6" t="s">
        <v>17</v>
      </c>
      <c r="S11" s="6" t="s">
        <v>18</v>
      </c>
      <c r="T11" s="6" t="s">
        <v>19</v>
      </c>
      <c r="U11" s="7" t="s">
        <v>20</v>
      </c>
    </row>
    <row r="12" spans="1:21" x14ac:dyDescent="0.25">
      <c r="A12" s="65" t="s">
        <v>110</v>
      </c>
      <c r="B12" s="66"/>
      <c r="C12" s="22">
        <v>1276</v>
      </c>
      <c r="D12" s="22">
        <v>0.06</v>
      </c>
      <c r="E12" s="66">
        <f>C12*D12</f>
        <v>76.56</v>
      </c>
      <c r="F12" s="66">
        <v>1.5</v>
      </c>
      <c r="G12" s="66">
        <f>E12*F12</f>
        <v>114.84</v>
      </c>
      <c r="H12" s="66">
        <v>0.76</v>
      </c>
      <c r="I12" s="66">
        <v>120</v>
      </c>
      <c r="J12" s="67">
        <f>G12*H12*I12</f>
        <v>10473.408000000001</v>
      </c>
      <c r="L12" s="65" t="s">
        <v>125</v>
      </c>
      <c r="M12" s="66">
        <f>19*2000/5280</f>
        <v>7.1969696969696972</v>
      </c>
      <c r="N12" s="17">
        <f>M12*400*5280/43560</f>
        <v>348.94398530762169</v>
      </c>
      <c r="O12" s="25">
        <v>0.3</v>
      </c>
      <c r="P12" s="17">
        <f t="shared" ref="P12:P21" si="0">N12*O12</f>
        <v>104.68319559228651</v>
      </c>
      <c r="Q12" s="22">
        <v>1.5</v>
      </c>
      <c r="R12" s="17">
        <f t="shared" ref="R12:R21" si="1">P12*Q12</f>
        <v>157.02479338842977</v>
      </c>
      <c r="S12" s="22">
        <v>0.76</v>
      </c>
      <c r="T12" s="17">
        <v>120</v>
      </c>
      <c r="U12" s="18">
        <f t="shared" ref="U12:U21" si="2">R12*S12*T12</f>
        <v>14320.661157024795</v>
      </c>
    </row>
    <row r="13" spans="1:21" x14ac:dyDescent="0.25">
      <c r="A13" s="65" t="s">
        <v>112</v>
      </c>
      <c r="B13" s="66"/>
      <c r="C13" s="22">
        <v>302</v>
      </c>
      <c r="D13" s="22">
        <v>0.8</v>
      </c>
      <c r="E13" s="66">
        <f>C13*D13</f>
        <v>241.60000000000002</v>
      </c>
      <c r="F13" s="66">
        <v>1.6</v>
      </c>
      <c r="G13" s="66">
        <f>E13*F13</f>
        <v>386.56000000000006</v>
      </c>
      <c r="H13" s="66">
        <v>0.76</v>
      </c>
      <c r="I13" s="66">
        <v>120</v>
      </c>
      <c r="J13" s="67">
        <f>G13*H13*I13</f>
        <v>35254.272000000004</v>
      </c>
      <c r="L13" s="65" t="s">
        <v>126</v>
      </c>
      <c r="M13" s="66">
        <f>5*2000/5280</f>
        <v>1.893939393939394</v>
      </c>
      <c r="N13" s="17">
        <f>M13*400*5280/43560</f>
        <v>91.827364554637299</v>
      </c>
      <c r="O13" s="25">
        <v>0.05</v>
      </c>
      <c r="P13" s="17">
        <f t="shared" si="0"/>
        <v>4.5913682277318655</v>
      </c>
      <c r="Q13" s="22">
        <v>1.5</v>
      </c>
      <c r="R13" s="17">
        <f t="shared" si="1"/>
        <v>6.8870523415977978</v>
      </c>
      <c r="S13" s="22">
        <v>0.76</v>
      </c>
      <c r="T13" s="17">
        <v>120</v>
      </c>
      <c r="U13" s="18">
        <f t="shared" si="2"/>
        <v>628.09917355371908</v>
      </c>
    </row>
    <row r="14" spans="1:21" ht="13" thickBot="1" x14ac:dyDescent="0.3">
      <c r="A14" s="68" t="s">
        <v>24</v>
      </c>
      <c r="B14" s="69">
        <f>SUM(B11:B13)</f>
        <v>0</v>
      </c>
      <c r="C14" s="23">
        <f>SUM(C11:C13)</f>
        <v>2718</v>
      </c>
      <c r="D14" s="23"/>
      <c r="E14" s="69">
        <f>SUM(E11:E13)</f>
        <v>340.96000000000004</v>
      </c>
      <c r="F14" s="69"/>
      <c r="G14" s="69">
        <f>SUM(G11:G13)</f>
        <v>528.76</v>
      </c>
      <c r="H14" s="69"/>
      <c r="I14" s="69"/>
      <c r="J14" s="70">
        <f>SUM(J11:J13)</f>
        <v>48222.912000000004</v>
      </c>
      <c r="L14" s="65" t="s">
        <v>127</v>
      </c>
      <c r="M14" s="66">
        <f>5.6*2000/5280</f>
        <v>2.1212121212121211</v>
      </c>
      <c r="N14" s="17">
        <f t="shared" ref="N14:N22" si="3">M14*400*5280/43560</f>
        <v>102.84664830119375</v>
      </c>
      <c r="O14" s="25">
        <v>0.05</v>
      </c>
      <c r="P14" s="17">
        <f>N14*O14</f>
        <v>5.1423324150596876</v>
      </c>
      <c r="Q14" s="22">
        <v>1.2</v>
      </c>
      <c r="R14" s="17">
        <f>P14*Q14</f>
        <v>6.1707988980716246</v>
      </c>
      <c r="S14" s="22">
        <v>0.76</v>
      </c>
      <c r="T14" s="17">
        <v>120</v>
      </c>
      <c r="U14" s="18">
        <f>R14*S14*T14</f>
        <v>562.77685950413218</v>
      </c>
    </row>
    <row r="15" spans="1:21" x14ac:dyDescent="0.25">
      <c r="C15" s="115"/>
      <c r="D15" s="115"/>
      <c r="L15" s="65" t="s">
        <v>128</v>
      </c>
      <c r="M15" s="66">
        <f>3*2000/5280</f>
        <v>1.1363636363636365</v>
      </c>
      <c r="N15" s="17">
        <f t="shared" si="3"/>
        <v>55.096418732782368</v>
      </c>
      <c r="O15" s="25">
        <v>0.05</v>
      </c>
      <c r="P15" s="17">
        <f t="shared" si="0"/>
        <v>2.7548209366391188</v>
      </c>
      <c r="Q15" s="22">
        <v>1.1000000000000001</v>
      </c>
      <c r="R15" s="17">
        <f t="shared" si="1"/>
        <v>3.0303030303030307</v>
      </c>
      <c r="S15" s="22">
        <v>0.76</v>
      </c>
      <c r="T15" s="17">
        <v>120</v>
      </c>
      <c r="U15" s="18">
        <f t="shared" si="2"/>
        <v>276.36363636363637</v>
      </c>
    </row>
    <row r="16" spans="1:21" ht="13.5" thickBot="1" x14ac:dyDescent="0.35">
      <c r="A16" s="61" t="s">
        <v>25</v>
      </c>
      <c r="C16" s="115"/>
      <c r="D16" s="115"/>
      <c r="L16" s="65" t="s">
        <v>129</v>
      </c>
      <c r="M16" s="66">
        <f>10*2000/5280</f>
        <v>3.7878787878787881</v>
      </c>
      <c r="N16" s="17">
        <f t="shared" si="3"/>
        <v>183.6547291092746</v>
      </c>
      <c r="O16" s="25">
        <v>0.05</v>
      </c>
      <c r="P16" s="17">
        <f t="shared" si="0"/>
        <v>9.182736455463731</v>
      </c>
      <c r="Q16" s="22">
        <v>1.3</v>
      </c>
      <c r="R16" s="17">
        <f t="shared" si="1"/>
        <v>11.937557392102851</v>
      </c>
      <c r="S16" s="22">
        <v>0.76</v>
      </c>
      <c r="T16" s="17">
        <v>120</v>
      </c>
      <c r="U16" s="18">
        <f t="shared" si="2"/>
        <v>1088.70523415978</v>
      </c>
    </row>
    <row r="17" spans="1:21" ht="21.5" thickBot="1" x14ac:dyDescent="0.3">
      <c r="A17" s="62" t="s">
        <v>26</v>
      </c>
      <c r="B17" s="63" t="s">
        <v>13</v>
      </c>
      <c r="C17" s="114" t="s">
        <v>27</v>
      </c>
      <c r="D17" s="114" t="s">
        <v>14</v>
      </c>
      <c r="E17" s="63" t="s">
        <v>15</v>
      </c>
      <c r="F17" s="63" t="s">
        <v>16</v>
      </c>
      <c r="G17" s="63" t="s">
        <v>17</v>
      </c>
      <c r="H17" s="63" t="s">
        <v>18</v>
      </c>
      <c r="I17" s="63" t="s">
        <v>19</v>
      </c>
      <c r="J17" s="64" t="s">
        <v>20</v>
      </c>
      <c r="L17" s="65" t="s">
        <v>130</v>
      </c>
      <c r="M17" s="66">
        <f>5.8*2000/5280</f>
        <v>2.1969696969696968</v>
      </c>
      <c r="N17" s="17">
        <f t="shared" si="3"/>
        <v>106.51974288337925</v>
      </c>
      <c r="O17" s="25">
        <v>0.05</v>
      </c>
      <c r="P17" s="17">
        <f t="shared" si="0"/>
        <v>5.3259871441689626</v>
      </c>
      <c r="Q17" s="22">
        <v>1.1000000000000001</v>
      </c>
      <c r="R17" s="17">
        <f t="shared" si="1"/>
        <v>5.858585858585859</v>
      </c>
      <c r="S17" s="22">
        <v>0.76</v>
      </c>
      <c r="T17" s="17">
        <v>120</v>
      </c>
      <c r="U17" s="18">
        <f t="shared" si="2"/>
        <v>534.30303030303037</v>
      </c>
    </row>
    <row r="18" spans="1:21" x14ac:dyDescent="0.25">
      <c r="A18" s="65" t="s">
        <v>108</v>
      </c>
      <c r="B18" s="66"/>
      <c r="C18" s="22">
        <v>1140</v>
      </c>
      <c r="D18" s="22">
        <v>0.02</v>
      </c>
      <c r="E18" s="66">
        <f>C18*D18</f>
        <v>22.8</v>
      </c>
      <c r="F18" s="66">
        <v>1.1000000000000001</v>
      </c>
      <c r="G18" s="66">
        <f>E18*F18</f>
        <v>25.080000000000002</v>
      </c>
      <c r="H18" s="66">
        <v>0.5</v>
      </c>
      <c r="I18" s="66">
        <v>60</v>
      </c>
      <c r="J18" s="67">
        <f>G18*H18*I18</f>
        <v>752.40000000000009</v>
      </c>
      <c r="L18" s="65" t="s">
        <v>131</v>
      </c>
      <c r="M18" s="66">
        <f>6.8*2000/5280</f>
        <v>2.5757575757575757</v>
      </c>
      <c r="N18" s="17">
        <f t="shared" si="3"/>
        <v>124.8852157943067</v>
      </c>
      <c r="O18" s="25">
        <v>0.05</v>
      </c>
      <c r="P18" s="17">
        <f t="shared" si="0"/>
        <v>6.2442607897153355</v>
      </c>
      <c r="Q18" s="22">
        <v>1.2</v>
      </c>
      <c r="R18" s="17">
        <f t="shared" si="1"/>
        <v>7.4931129476584024</v>
      </c>
      <c r="S18" s="22">
        <v>0.76</v>
      </c>
      <c r="T18" s="17">
        <v>120</v>
      </c>
      <c r="U18" s="18">
        <f t="shared" si="2"/>
        <v>683.37190082644634</v>
      </c>
    </row>
    <row r="19" spans="1:21" x14ac:dyDescent="0.25">
      <c r="A19" s="65" t="s">
        <v>110</v>
      </c>
      <c r="B19" s="66"/>
      <c r="C19" s="22">
        <v>1276</v>
      </c>
      <c r="D19" s="22">
        <v>0.06</v>
      </c>
      <c r="E19" s="66">
        <f>C19*D19</f>
        <v>76.56</v>
      </c>
      <c r="F19" s="66">
        <v>1.3</v>
      </c>
      <c r="G19" s="66">
        <f>E19*F19</f>
        <v>99.528000000000006</v>
      </c>
      <c r="H19" s="66">
        <v>0.5</v>
      </c>
      <c r="I19" s="66">
        <v>60</v>
      </c>
      <c r="J19" s="67">
        <f>G19*H19*I19</f>
        <v>2985.84</v>
      </c>
      <c r="L19" s="83" t="s">
        <v>132</v>
      </c>
      <c r="M19" s="84">
        <f>5*2000/5280</f>
        <v>1.893939393939394</v>
      </c>
      <c r="N19" s="17">
        <f t="shared" si="3"/>
        <v>91.827364554637299</v>
      </c>
      <c r="O19" s="53">
        <v>0.05</v>
      </c>
      <c r="P19" s="17">
        <f t="shared" si="0"/>
        <v>4.5913682277318655</v>
      </c>
      <c r="Q19" s="22">
        <v>1.1000000000000001</v>
      </c>
      <c r="R19" s="17">
        <f t="shared" si="1"/>
        <v>5.0505050505050528</v>
      </c>
      <c r="S19" s="22">
        <v>0.76</v>
      </c>
      <c r="T19" s="17">
        <v>120</v>
      </c>
      <c r="U19" s="18">
        <f t="shared" si="2"/>
        <v>460.60606060606079</v>
      </c>
    </row>
    <row r="20" spans="1:21" x14ac:dyDescent="0.25">
      <c r="A20" s="65" t="s">
        <v>112</v>
      </c>
      <c r="B20" s="66"/>
      <c r="C20" s="22">
        <v>302</v>
      </c>
      <c r="D20" s="22">
        <v>0.8</v>
      </c>
      <c r="E20" s="66">
        <f>C20*D20</f>
        <v>241.60000000000002</v>
      </c>
      <c r="F20" s="66">
        <v>1.4</v>
      </c>
      <c r="G20" s="66">
        <f>E20*F20</f>
        <v>338.24</v>
      </c>
      <c r="H20" s="66">
        <v>0.5</v>
      </c>
      <c r="I20" s="66">
        <v>60</v>
      </c>
      <c r="J20" s="67">
        <f>G20*H20*I20</f>
        <v>10147.200000000001</v>
      </c>
      <c r="L20" s="83" t="s">
        <v>133</v>
      </c>
      <c r="M20" s="84">
        <f>7.1*2000/5280</f>
        <v>2.6893939393939394</v>
      </c>
      <c r="N20" s="17">
        <f t="shared" si="3"/>
        <v>130.39485766758494</v>
      </c>
      <c r="O20" s="53">
        <v>0.05</v>
      </c>
      <c r="P20" s="17">
        <f t="shared" si="0"/>
        <v>6.5197428833792479</v>
      </c>
      <c r="Q20" s="22">
        <v>1</v>
      </c>
      <c r="R20" s="17">
        <f t="shared" si="1"/>
        <v>6.5197428833792479</v>
      </c>
      <c r="S20" s="22">
        <v>0.76</v>
      </c>
      <c r="T20" s="17">
        <v>120</v>
      </c>
      <c r="U20" s="18">
        <f t="shared" si="2"/>
        <v>594.60055096418751</v>
      </c>
    </row>
    <row r="21" spans="1:21" ht="13" thickBot="1" x14ac:dyDescent="0.3">
      <c r="A21" s="68" t="s">
        <v>24</v>
      </c>
      <c r="B21" s="69">
        <f>SUM(B18:B20)</f>
        <v>0</v>
      </c>
      <c r="C21" s="23">
        <f>SUM(C18:C20)</f>
        <v>2718</v>
      </c>
      <c r="D21" s="23"/>
      <c r="E21" s="69">
        <f>SUM(E18:E20)</f>
        <v>340.96000000000004</v>
      </c>
      <c r="F21" s="69"/>
      <c r="G21" s="69">
        <f>SUM(G18:G20)</f>
        <v>462.84800000000001</v>
      </c>
      <c r="H21" s="69"/>
      <c r="I21" s="69"/>
      <c r="J21" s="70">
        <f>SUM(J18:J20)</f>
        <v>13885.44</v>
      </c>
      <c r="L21" s="83" t="s">
        <v>134</v>
      </c>
      <c r="M21" s="84">
        <f>2.1*2000/5280</f>
        <v>0.79545454545454541</v>
      </c>
      <c r="N21" s="17">
        <f t="shared" si="3"/>
        <v>38.567493112947659</v>
      </c>
      <c r="O21" s="53">
        <v>0.05</v>
      </c>
      <c r="P21" s="17">
        <f t="shared" si="0"/>
        <v>1.9283746556473831</v>
      </c>
      <c r="Q21" s="22">
        <v>1</v>
      </c>
      <c r="R21" s="17">
        <f t="shared" si="1"/>
        <v>1.9283746556473831</v>
      </c>
      <c r="S21" s="22">
        <v>0.76</v>
      </c>
      <c r="T21" s="17">
        <v>120</v>
      </c>
      <c r="U21" s="18">
        <f t="shared" si="2"/>
        <v>175.86776859504135</v>
      </c>
    </row>
    <row r="22" spans="1:21" ht="13" thickBot="1" x14ac:dyDescent="0.3">
      <c r="L22" s="68" t="s">
        <v>24</v>
      </c>
      <c r="M22" s="69">
        <f>SUM(M12:M21)</f>
        <v>26.287878787878789</v>
      </c>
      <c r="N22" s="17">
        <f t="shared" si="3"/>
        <v>1274.5638200183657</v>
      </c>
      <c r="O22" s="23"/>
      <c r="P22" s="17">
        <f>SUM(P12:P21)</f>
        <v>150.96418732782371</v>
      </c>
      <c r="Q22" s="23"/>
      <c r="R22" s="19">
        <f>SUM(R12:R21)</f>
        <v>211.90082644628106</v>
      </c>
      <c r="S22" s="23"/>
      <c r="T22" s="19"/>
      <c r="U22" s="20">
        <f>SUM(U12:U21)</f>
        <v>19325.355371900831</v>
      </c>
    </row>
    <row r="23" spans="1:21" ht="14.5" thickBot="1" x14ac:dyDescent="0.35">
      <c r="A23" s="60" t="s">
        <v>29</v>
      </c>
    </row>
    <row r="24" spans="1:21" ht="32" thickBot="1" x14ac:dyDescent="0.3">
      <c r="A24" s="62" t="s">
        <v>30</v>
      </c>
      <c r="B24" s="63" t="s">
        <v>20</v>
      </c>
      <c r="C24" s="120" t="s">
        <v>31</v>
      </c>
      <c r="D24" s="120" t="s">
        <v>32</v>
      </c>
      <c r="E24" s="63" t="s">
        <v>33</v>
      </c>
      <c r="F24" s="63" t="s">
        <v>34</v>
      </c>
      <c r="G24" s="63" t="s">
        <v>35</v>
      </c>
      <c r="H24" s="63" t="s">
        <v>36</v>
      </c>
      <c r="I24" s="63" t="s">
        <v>37</v>
      </c>
      <c r="J24" s="64" t="s">
        <v>38</v>
      </c>
    </row>
    <row r="25" spans="1:21" x14ac:dyDescent="0.25">
      <c r="A25" s="71" t="s">
        <v>10</v>
      </c>
      <c r="B25" s="72">
        <f>U22</f>
        <v>19325.355371900831</v>
      </c>
      <c r="C25" s="15">
        <v>1</v>
      </c>
      <c r="D25" s="15">
        <v>1</v>
      </c>
      <c r="E25" s="72">
        <v>0.95</v>
      </c>
      <c r="F25" s="72">
        <v>0.95</v>
      </c>
      <c r="G25" s="72">
        <v>0.95</v>
      </c>
      <c r="H25" s="72">
        <v>0.9</v>
      </c>
      <c r="I25" s="72">
        <v>1</v>
      </c>
      <c r="J25" s="73">
        <f>B25*C25*D25*E25*F25*G25*H25*I25</f>
        <v>14912.168905785124</v>
      </c>
    </row>
    <row r="26" spans="1:21" ht="13" thickBot="1" x14ac:dyDescent="0.3">
      <c r="A26" s="68" t="s">
        <v>25</v>
      </c>
      <c r="B26" s="69">
        <f>U39</f>
        <v>11844.187327823691</v>
      </c>
      <c r="C26" s="19">
        <v>1</v>
      </c>
      <c r="D26" s="19">
        <v>1</v>
      </c>
      <c r="E26" s="69">
        <v>1</v>
      </c>
      <c r="F26" s="69">
        <v>0.95</v>
      </c>
      <c r="G26" s="69">
        <v>0.95</v>
      </c>
      <c r="H26" s="69">
        <v>1</v>
      </c>
      <c r="I26" s="69">
        <v>1</v>
      </c>
      <c r="J26" s="70">
        <f>B26*C26*D26*E26*F26*G26*H26*I26</f>
        <v>10689.379063360879</v>
      </c>
    </row>
    <row r="27" spans="1:21" ht="13.5" thickBot="1" x14ac:dyDescent="0.35">
      <c r="A27" s="74" t="s">
        <v>39</v>
      </c>
      <c r="B27" s="75"/>
      <c r="C27" s="100"/>
      <c r="D27" s="100"/>
      <c r="E27" s="75"/>
      <c r="F27" s="75"/>
      <c r="G27" s="75"/>
      <c r="H27" s="75"/>
      <c r="I27" s="75"/>
      <c r="J27" s="76">
        <f>SUM(J25:J26)</f>
        <v>25601.547969146002</v>
      </c>
      <c r="L27" s="61" t="s">
        <v>25</v>
      </c>
    </row>
    <row r="28" spans="1:21" ht="21.5" thickBot="1" x14ac:dyDescent="0.3">
      <c r="L28" s="62" t="s">
        <v>107</v>
      </c>
      <c r="M28" s="63" t="s">
        <v>12</v>
      </c>
      <c r="N28" s="6" t="s">
        <v>13</v>
      </c>
      <c r="O28" s="6" t="s">
        <v>14</v>
      </c>
      <c r="P28" s="6" t="s">
        <v>15</v>
      </c>
      <c r="Q28" s="6" t="s">
        <v>16</v>
      </c>
      <c r="R28" s="6" t="s">
        <v>17</v>
      </c>
      <c r="S28" s="6" t="s">
        <v>18</v>
      </c>
      <c r="T28" s="6" t="s">
        <v>19</v>
      </c>
      <c r="U28" s="7" t="s">
        <v>20</v>
      </c>
    </row>
    <row r="29" spans="1:21" x14ac:dyDescent="0.25">
      <c r="L29" s="65" t="s">
        <v>125</v>
      </c>
      <c r="M29" s="66">
        <f>19*2000/5280</f>
        <v>7.1969696969696972</v>
      </c>
      <c r="N29" s="17">
        <f>M29*400*5280/43560</f>
        <v>348.94398530762169</v>
      </c>
      <c r="O29" s="25">
        <v>0.8</v>
      </c>
      <c r="P29" s="17">
        <f t="shared" ref="P29:P38" si="4">N29*O29</f>
        <v>279.15518824609734</v>
      </c>
      <c r="Q29" s="22">
        <v>1.2</v>
      </c>
      <c r="R29" s="17">
        <f t="shared" ref="R29:R38" si="5">P29*Q29</f>
        <v>334.98622589531681</v>
      </c>
      <c r="S29" s="22">
        <v>0.5</v>
      </c>
      <c r="T29" s="17">
        <v>60</v>
      </c>
      <c r="U29" s="18">
        <f t="shared" ref="U29:U38" si="6">R29*S29*T29</f>
        <v>10049.586776859504</v>
      </c>
    </row>
    <row r="30" spans="1:21" ht="15.5" x14ac:dyDescent="0.35">
      <c r="E30" s="57" t="s">
        <v>40</v>
      </c>
      <c r="F30" s="61"/>
      <c r="L30" s="65" t="s">
        <v>126</v>
      </c>
      <c r="M30" s="66">
        <f>5*2000/5280</f>
        <v>1.893939393939394</v>
      </c>
      <c r="N30" s="17">
        <f>M30*400*5280/43560</f>
        <v>91.827364554637299</v>
      </c>
      <c r="O30" s="25">
        <v>0.08</v>
      </c>
      <c r="P30" s="17">
        <f t="shared" si="4"/>
        <v>7.3461891643709842</v>
      </c>
      <c r="Q30" s="22">
        <v>1.2</v>
      </c>
      <c r="R30" s="17">
        <f t="shared" si="5"/>
        <v>8.8154269972451811</v>
      </c>
      <c r="S30" s="22">
        <v>0.5</v>
      </c>
      <c r="T30" s="17">
        <v>60</v>
      </c>
      <c r="U30" s="18">
        <f t="shared" si="6"/>
        <v>264.46280991735546</v>
      </c>
    </row>
    <row r="31" spans="1:21" x14ac:dyDescent="0.25">
      <c r="L31" s="65" t="s">
        <v>127</v>
      </c>
      <c r="M31" s="66">
        <f>5.6*2000/5280</f>
        <v>2.1212121212121211</v>
      </c>
      <c r="N31" s="17">
        <f t="shared" ref="N31:N39" si="7">M31*400*5280/43560</f>
        <v>102.84664830119375</v>
      </c>
      <c r="O31" s="25">
        <v>0.05</v>
      </c>
      <c r="P31" s="17">
        <f>N31*O31</f>
        <v>5.1423324150596876</v>
      </c>
      <c r="Q31" s="22">
        <v>1.2</v>
      </c>
      <c r="R31" s="17">
        <f>P31*Q31</f>
        <v>6.1707988980716246</v>
      </c>
      <c r="S31" s="22">
        <v>0.5</v>
      </c>
      <c r="T31" s="17">
        <v>60</v>
      </c>
      <c r="U31" s="18">
        <f>R31*S31*T31</f>
        <v>185.12396694214874</v>
      </c>
    </row>
    <row r="32" spans="1:21" ht="13" x14ac:dyDescent="0.3">
      <c r="A32" s="61" t="s">
        <v>41</v>
      </c>
      <c r="C32" s="95" t="s">
        <v>123</v>
      </c>
      <c r="G32" s="61" t="s">
        <v>42</v>
      </c>
      <c r="H32" s="56" t="s">
        <v>6</v>
      </c>
      <c r="L32" s="65" t="s">
        <v>128</v>
      </c>
      <c r="M32" s="66">
        <f>3*2000/5280</f>
        <v>1.1363636363636365</v>
      </c>
      <c r="N32" s="17">
        <f t="shared" si="7"/>
        <v>55.096418732782368</v>
      </c>
      <c r="O32" s="25">
        <v>0.05</v>
      </c>
      <c r="P32" s="17">
        <f t="shared" si="4"/>
        <v>2.7548209366391188</v>
      </c>
      <c r="Q32" s="22">
        <v>1.1000000000000001</v>
      </c>
      <c r="R32" s="17">
        <f t="shared" si="5"/>
        <v>3.0303030303030307</v>
      </c>
      <c r="S32" s="22">
        <v>0.5</v>
      </c>
      <c r="T32" s="17">
        <v>60</v>
      </c>
      <c r="U32" s="18">
        <f t="shared" si="6"/>
        <v>90.909090909090921</v>
      </c>
    </row>
    <row r="33" spans="1:21" x14ac:dyDescent="0.25">
      <c r="L33" s="65" t="s">
        <v>129</v>
      </c>
      <c r="M33" s="66">
        <f>10*2000/5280</f>
        <v>3.7878787878787881</v>
      </c>
      <c r="N33" s="17">
        <f t="shared" si="7"/>
        <v>183.6547291092746</v>
      </c>
      <c r="O33" s="25">
        <v>0.05</v>
      </c>
      <c r="P33" s="17">
        <f t="shared" si="4"/>
        <v>9.182736455463731</v>
      </c>
      <c r="Q33" s="22">
        <v>1.2</v>
      </c>
      <c r="R33" s="17">
        <f t="shared" si="5"/>
        <v>11.019283746556477</v>
      </c>
      <c r="S33" s="22">
        <v>0.5</v>
      </c>
      <c r="T33" s="17">
        <v>60</v>
      </c>
      <c r="U33" s="18">
        <f t="shared" si="6"/>
        <v>330.57851239669429</v>
      </c>
    </row>
    <row r="34" spans="1:21" x14ac:dyDescent="0.25">
      <c r="L34" s="65" t="s">
        <v>130</v>
      </c>
      <c r="M34" s="66">
        <f>5.8*2000/5280</f>
        <v>2.1969696969696968</v>
      </c>
      <c r="N34" s="17">
        <f t="shared" si="7"/>
        <v>106.51974288337925</v>
      </c>
      <c r="O34" s="25">
        <v>0.05</v>
      </c>
      <c r="P34" s="17">
        <f t="shared" si="4"/>
        <v>5.3259871441689626</v>
      </c>
      <c r="Q34" s="22">
        <v>1.1000000000000001</v>
      </c>
      <c r="R34" s="17">
        <f t="shared" si="5"/>
        <v>5.858585858585859</v>
      </c>
      <c r="S34" s="22">
        <v>0.5</v>
      </c>
      <c r="T34" s="17">
        <v>60</v>
      </c>
      <c r="U34" s="18">
        <f t="shared" si="6"/>
        <v>175.75757575757578</v>
      </c>
    </row>
    <row r="35" spans="1:21" x14ac:dyDescent="0.25">
      <c r="L35" s="65" t="s">
        <v>131</v>
      </c>
      <c r="M35" s="66">
        <f>6.8*2000/5280</f>
        <v>2.5757575757575757</v>
      </c>
      <c r="N35" s="17">
        <f t="shared" si="7"/>
        <v>124.8852157943067</v>
      </c>
      <c r="O35" s="25">
        <v>0.05</v>
      </c>
      <c r="P35" s="17">
        <f t="shared" si="4"/>
        <v>6.2442607897153355</v>
      </c>
      <c r="Q35" s="22">
        <v>1.2</v>
      </c>
      <c r="R35" s="17">
        <f t="shared" si="5"/>
        <v>7.4931129476584024</v>
      </c>
      <c r="S35" s="22">
        <v>0.5</v>
      </c>
      <c r="T35" s="17">
        <v>60</v>
      </c>
      <c r="U35" s="18">
        <f t="shared" si="6"/>
        <v>224.79338842975207</v>
      </c>
    </row>
    <row r="36" spans="1:21" x14ac:dyDescent="0.25">
      <c r="L36" s="83" t="s">
        <v>132</v>
      </c>
      <c r="M36" s="84">
        <f>5*2000/5280</f>
        <v>1.893939393939394</v>
      </c>
      <c r="N36" s="17">
        <f t="shared" si="7"/>
        <v>91.827364554637299</v>
      </c>
      <c r="O36" s="53">
        <v>0.05</v>
      </c>
      <c r="P36" s="17">
        <f t="shared" si="4"/>
        <v>4.5913682277318655</v>
      </c>
      <c r="Q36" s="22">
        <v>1.1000000000000001</v>
      </c>
      <c r="R36" s="17">
        <f t="shared" si="5"/>
        <v>5.0505050505050528</v>
      </c>
      <c r="S36" s="22">
        <v>0.5</v>
      </c>
      <c r="T36" s="17">
        <v>60</v>
      </c>
      <c r="U36" s="18">
        <f t="shared" si="6"/>
        <v>151.51515151515159</v>
      </c>
    </row>
    <row r="37" spans="1:21" x14ac:dyDescent="0.25">
      <c r="L37" s="83" t="s">
        <v>133</v>
      </c>
      <c r="M37" s="84">
        <f>7.1*2000/5280</f>
        <v>2.6893939393939394</v>
      </c>
      <c r="N37" s="17">
        <f t="shared" si="7"/>
        <v>130.39485766758494</v>
      </c>
      <c r="O37" s="53">
        <v>0.05</v>
      </c>
      <c r="P37" s="17">
        <f t="shared" si="4"/>
        <v>6.5197428833792479</v>
      </c>
      <c r="Q37" s="22">
        <v>1</v>
      </c>
      <c r="R37" s="17">
        <f t="shared" si="5"/>
        <v>6.5197428833792479</v>
      </c>
      <c r="S37" s="22">
        <v>0.5</v>
      </c>
      <c r="T37" s="17">
        <v>60</v>
      </c>
      <c r="U37" s="18">
        <f t="shared" si="6"/>
        <v>195.59228650137743</v>
      </c>
    </row>
    <row r="38" spans="1:21" x14ac:dyDescent="0.25">
      <c r="L38" s="83" t="s">
        <v>134</v>
      </c>
      <c r="M38" s="84">
        <f>2.1*2000/5280</f>
        <v>0.79545454545454541</v>
      </c>
      <c r="N38" s="17">
        <f t="shared" si="7"/>
        <v>38.567493112947659</v>
      </c>
      <c r="O38" s="53">
        <v>0.05</v>
      </c>
      <c r="P38" s="17">
        <f t="shared" si="4"/>
        <v>1.9283746556473831</v>
      </c>
      <c r="Q38" s="22">
        <v>1</v>
      </c>
      <c r="R38" s="17">
        <f t="shared" si="5"/>
        <v>1.9283746556473831</v>
      </c>
      <c r="S38" s="22">
        <v>0.76</v>
      </c>
      <c r="T38" s="17">
        <v>120</v>
      </c>
      <c r="U38" s="18">
        <f t="shared" si="6"/>
        <v>175.86776859504135</v>
      </c>
    </row>
    <row r="39" spans="1:21" ht="13" thickBot="1" x14ac:dyDescent="0.3">
      <c r="L39" s="68" t="s">
        <v>24</v>
      </c>
      <c r="M39" s="69">
        <f>SUM(M29:M38)</f>
        <v>26.287878787878789</v>
      </c>
      <c r="N39" s="17">
        <f t="shared" si="7"/>
        <v>1274.5638200183657</v>
      </c>
      <c r="O39" s="23"/>
      <c r="P39" s="17">
        <f>SUM(P29:P38)</f>
        <v>328.19100091827363</v>
      </c>
      <c r="Q39" s="23"/>
      <c r="R39" s="19">
        <f>SUM(R29:R38)</f>
        <v>390.87235996326905</v>
      </c>
      <c r="S39" s="23"/>
      <c r="T39" s="19"/>
      <c r="U39" s="20">
        <f>SUM(U29:U38)</f>
        <v>11844.187327823691</v>
      </c>
    </row>
    <row r="47" spans="1:21" ht="42" x14ac:dyDescent="0.25">
      <c r="A47" s="77" t="s">
        <v>43</v>
      </c>
      <c r="B47" s="77" t="s">
        <v>38</v>
      </c>
      <c r="C47" s="89" t="s">
        <v>44</v>
      </c>
      <c r="D47" s="89" t="s">
        <v>45</v>
      </c>
      <c r="E47" s="77" t="s">
        <v>101</v>
      </c>
      <c r="F47" s="77" t="s">
        <v>122</v>
      </c>
      <c r="G47" s="78" t="s">
        <v>48</v>
      </c>
      <c r="H47" s="77" t="s">
        <v>49</v>
      </c>
      <c r="I47" s="77" t="s">
        <v>102</v>
      </c>
      <c r="J47" s="77" t="s">
        <v>46</v>
      </c>
      <c r="K47" s="89" t="s">
        <v>51</v>
      </c>
      <c r="L47" s="77" t="s">
        <v>211</v>
      </c>
      <c r="M47" s="77" t="s">
        <v>210</v>
      </c>
      <c r="N47" s="77" t="s">
        <v>52</v>
      </c>
    </row>
    <row r="48" spans="1:21" x14ac:dyDescent="0.25">
      <c r="A48" s="55" t="s">
        <v>10</v>
      </c>
      <c r="B48" s="55">
        <f>J25</f>
        <v>14912.168905785124</v>
      </c>
      <c r="C48" s="90">
        <v>0.9</v>
      </c>
      <c r="D48" s="90">
        <v>0.1</v>
      </c>
      <c r="E48" s="55">
        <f>C48*B48</f>
        <v>13420.952015206611</v>
      </c>
      <c r="F48" s="55">
        <f>D48*B48</f>
        <v>1491.2168905785124</v>
      </c>
      <c r="G48" s="55">
        <v>12600</v>
      </c>
      <c r="H48" s="55">
        <v>1993</v>
      </c>
      <c r="I48" s="55">
        <f>F48-H48-L48</f>
        <v>-650.90479847933875</v>
      </c>
      <c r="J48" s="55">
        <f>E48-G48</f>
        <v>820.95201520661067</v>
      </c>
      <c r="K48" s="90">
        <v>0.1</v>
      </c>
      <c r="L48" s="55">
        <f>K48*F48</f>
        <v>149.12168905785126</v>
      </c>
      <c r="M48" s="55" t="s">
        <v>3</v>
      </c>
      <c r="N48" s="55" t="e">
        <f>L48-M48</f>
        <v>#VALUE!</v>
      </c>
    </row>
    <row r="49" spans="1:16" x14ac:dyDescent="0.25">
      <c r="A49" s="55" t="s">
        <v>25</v>
      </c>
      <c r="B49" s="55">
        <f>J26</f>
        <v>10689.379063360879</v>
      </c>
      <c r="C49" s="90">
        <v>0.9</v>
      </c>
      <c r="D49" s="90">
        <v>0.1</v>
      </c>
      <c r="E49" s="55">
        <f>C49*B49</f>
        <v>9620.4411570247903</v>
      </c>
      <c r="F49" s="55">
        <f>D49*B49</f>
        <v>1068.937906336088</v>
      </c>
      <c r="G49" s="55">
        <v>8000</v>
      </c>
      <c r="H49" s="55">
        <v>100</v>
      </c>
      <c r="I49" s="55">
        <f>F49-H49-L49</f>
        <v>862.04411570247919</v>
      </c>
      <c r="J49" s="55">
        <f>E49-G49</f>
        <v>1620.4411570247903</v>
      </c>
      <c r="K49" s="90">
        <v>0.1</v>
      </c>
      <c r="L49" s="55">
        <f>K49*F49</f>
        <v>106.8937906336088</v>
      </c>
      <c r="M49" s="55" t="s">
        <v>3</v>
      </c>
      <c r="N49" s="55" t="e">
        <f>L49-M49</f>
        <v>#VALUE!</v>
      </c>
      <c r="O49" s="46"/>
      <c r="P49" s="46"/>
    </row>
    <row r="50" spans="1:16" x14ac:dyDescent="0.25">
      <c r="A50" s="55"/>
      <c r="B50" s="55"/>
      <c r="C50" s="90"/>
      <c r="D50" s="90"/>
      <c r="E50" s="55">
        <f>C50*B50</f>
        <v>0</v>
      </c>
      <c r="F50" s="55">
        <f>D50*B50</f>
        <v>0</v>
      </c>
      <c r="G50" s="55"/>
      <c r="H50" s="55"/>
      <c r="I50" s="55">
        <f>F50-H50</f>
        <v>0</v>
      </c>
      <c r="J50" s="55">
        <f>E50-G50</f>
        <v>0</v>
      </c>
      <c r="K50" s="90"/>
      <c r="L50" s="55">
        <f>K50*I50</f>
        <v>0</v>
      </c>
      <c r="M50" s="55" t="s">
        <v>3</v>
      </c>
      <c r="N50" s="4"/>
    </row>
    <row r="53" spans="1:16" ht="13" x14ac:dyDescent="0.3">
      <c r="A53" s="61" t="s">
        <v>55</v>
      </c>
      <c r="B53" s="79" t="s">
        <v>3</v>
      </c>
      <c r="C53" s="101" t="s">
        <v>3</v>
      </c>
      <c r="D53" s="87" t="s">
        <v>56</v>
      </c>
      <c r="E53" s="56" t="s">
        <v>3</v>
      </c>
    </row>
    <row r="54" spans="1:16" ht="21" x14ac:dyDescent="0.25">
      <c r="A54" s="80" t="s">
        <v>30</v>
      </c>
      <c r="B54" s="80" t="s">
        <v>57</v>
      </c>
      <c r="C54" s="91" t="s">
        <v>58</v>
      </c>
      <c r="D54" s="91" t="s">
        <v>59</v>
      </c>
      <c r="E54" s="80" t="s">
        <v>60</v>
      </c>
      <c r="F54" s="80" t="s">
        <v>61</v>
      </c>
      <c r="G54" s="80" t="s">
        <v>62</v>
      </c>
      <c r="H54" s="80" t="s">
        <v>63</v>
      </c>
      <c r="I54" s="80" t="s">
        <v>64</v>
      </c>
      <c r="J54" s="80" t="s">
        <v>65</v>
      </c>
      <c r="K54" s="91" t="s">
        <v>66</v>
      </c>
      <c r="L54" s="80" t="s">
        <v>67</v>
      </c>
      <c r="M54" s="80" t="s">
        <v>68</v>
      </c>
      <c r="N54" s="49" t="s">
        <v>69</v>
      </c>
      <c r="O54" s="49" t="s">
        <v>70</v>
      </c>
      <c r="P54" s="49" t="s">
        <v>71</v>
      </c>
    </row>
    <row r="55" spans="1:16" x14ac:dyDescent="0.25">
      <c r="A55" s="81" t="s">
        <v>10</v>
      </c>
      <c r="B55" s="81"/>
      <c r="C55" s="92"/>
      <c r="D55" s="92" t="s">
        <v>120</v>
      </c>
      <c r="E55" s="81" t="s">
        <v>120</v>
      </c>
      <c r="F55" s="81" t="s">
        <v>120</v>
      </c>
      <c r="G55" s="81" t="s">
        <v>3</v>
      </c>
      <c r="H55" s="81" t="s">
        <v>120</v>
      </c>
      <c r="I55" s="81" t="s">
        <v>120</v>
      </c>
      <c r="J55" s="81" t="s">
        <v>120</v>
      </c>
      <c r="K55" s="92"/>
      <c r="L55" s="81" t="s">
        <v>120</v>
      </c>
      <c r="M55" s="81" t="s">
        <v>120</v>
      </c>
      <c r="N55" s="50"/>
      <c r="O55" s="50"/>
      <c r="P55" s="4"/>
    </row>
    <row r="56" spans="1:16" x14ac:dyDescent="0.25">
      <c r="A56" s="81" t="s">
        <v>72</v>
      </c>
      <c r="B56" s="81"/>
      <c r="C56" s="92"/>
      <c r="D56" s="92"/>
      <c r="E56" s="81"/>
      <c r="F56" s="81"/>
      <c r="G56" s="81"/>
      <c r="H56" s="81"/>
      <c r="I56" s="81" t="s">
        <v>120</v>
      </c>
      <c r="J56" s="81" t="s">
        <v>120</v>
      </c>
      <c r="K56" s="92"/>
      <c r="L56" s="81"/>
      <c r="M56" s="81" t="s">
        <v>120</v>
      </c>
      <c r="N56" s="50"/>
      <c r="O56" s="50"/>
      <c r="P56" s="4" t="s">
        <v>120</v>
      </c>
    </row>
    <row r="57" spans="1:16" x14ac:dyDescent="0.25">
      <c r="A57" s="81" t="s">
        <v>73</v>
      </c>
      <c r="B57" s="81"/>
      <c r="C57" s="92"/>
      <c r="D57" s="92"/>
      <c r="E57" s="81"/>
      <c r="F57" s="81"/>
      <c r="G57" s="81"/>
      <c r="H57" s="81"/>
      <c r="I57" s="81"/>
      <c r="J57" s="81"/>
      <c r="K57" s="92"/>
      <c r="L57" s="81"/>
      <c r="M57" s="81"/>
      <c r="N57" s="50"/>
      <c r="O57" s="50"/>
      <c r="P57" s="4"/>
    </row>
    <row r="60" spans="1:16" x14ac:dyDescent="0.25">
      <c r="A60" s="82" t="s">
        <v>74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75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76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  <row r="63" spans="1:16" x14ac:dyDescent="0.25">
      <c r="A63" s="82" t="s">
        <v>77</v>
      </c>
      <c r="B63" s="82"/>
      <c r="C63" s="93"/>
      <c r="D63" s="93"/>
      <c r="E63" s="82"/>
      <c r="F63" s="82"/>
      <c r="G63" s="82"/>
      <c r="H63" s="82"/>
      <c r="I63" s="82"/>
      <c r="J63" s="82"/>
      <c r="K63" s="93"/>
      <c r="L63" s="82"/>
    </row>
    <row r="64" spans="1:16" x14ac:dyDescent="0.25">
      <c r="A64" s="82" t="s">
        <v>78</v>
      </c>
      <c r="B64" s="82"/>
      <c r="C64" s="93"/>
      <c r="D64" s="93"/>
      <c r="E64" s="82"/>
      <c r="F64" s="82"/>
      <c r="G64" s="82"/>
      <c r="H64" s="82"/>
      <c r="I64" s="82"/>
      <c r="J64" s="82"/>
      <c r="K64" s="93"/>
      <c r="L64" s="82"/>
    </row>
    <row r="65" spans="1:12" x14ac:dyDescent="0.25">
      <c r="A65" s="82" t="s">
        <v>79</v>
      </c>
      <c r="B65" s="82"/>
      <c r="C65" s="93"/>
      <c r="D65" s="93"/>
      <c r="E65" s="82"/>
      <c r="F65" s="82"/>
      <c r="G65" s="82"/>
      <c r="H65" s="82"/>
      <c r="I65" s="82"/>
      <c r="J65" s="82"/>
      <c r="K65" s="93"/>
      <c r="L65" s="82"/>
    </row>
    <row r="66" spans="1:12" x14ac:dyDescent="0.25">
      <c r="A66" s="82" t="s">
        <v>80</v>
      </c>
      <c r="B66" s="82"/>
      <c r="C66" s="93"/>
      <c r="D66" s="93"/>
      <c r="E66" s="82"/>
      <c r="F66" s="82"/>
      <c r="G66" s="82"/>
      <c r="H66" s="82"/>
      <c r="I66" s="82"/>
      <c r="J66" s="82"/>
      <c r="K66" s="93"/>
      <c r="L66" s="82"/>
    </row>
    <row r="67" spans="1:12" x14ac:dyDescent="0.25">
      <c r="A67" s="82" t="s">
        <v>81</v>
      </c>
      <c r="B67" s="82"/>
      <c r="C67" s="93"/>
      <c r="D67" s="93"/>
      <c r="E67" s="82"/>
      <c r="F67" s="82"/>
      <c r="G67" s="82"/>
      <c r="H67" s="82"/>
      <c r="I67" s="82"/>
      <c r="J67" s="82"/>
      <c r="K67" s="93"/>
      <c r="L67" s="82"/>
    </row>
    <row r="68" spans="1:12" x14ac:dyDescent="0.25">
      <c r="A68" s="82" t="s">
        <v>82</v>
      </c>
      <c r="B68" s="82"/>
      <c r="C68" s="93"/>
      <c r="D68" s="93"/>
      <c r="E68" s="82"/>
      <c r="F68" s="82"/>
      <c r="G68" s="82"/>
      <c r="H68" s="82"/>
      <c r="I68" s="82"/>
      <c r="J68" s="82"/>
      <c r="K68" s="93"/>
      <c r="L68" s="82"/>
    </row>
    <row r="69" spans="1:12" x14ac:dyDescent="0.25">
      <c r="A69" s="82" t="s">
        <v>83</v>
      </c>
      <c r="B69" s="82"/>
      <c r="C69" s="93"/>
      <c r="D69" s="93"/>
      <c r="E69" s="82"/>
      <c r="F69" s="82"/>
      <c r="G69" s="82"/>
      <c r="H69" s="82"/>
      <c r="I69" s="82"/>
      <c r="J69" s="82"/>
      <c r="K69" s="93"/>
      <c r="L69" s="82"/>
    </row>
    <row r="70" spans="1:12" x14ac:dyDescent="0.25">
      <c r="A70" s="82" t="s">
        <v>84</v>
      </c>
      <c r="B70" s="82"/>
      <c r="C70" s="93"/>
      <c r="D70" s="93"/>
      <c r="E70" s="82"/>
      <c r="F70" s="82"/>
      <c r="G70" s="82"/>
      <c r="H70" s="82"/>
      <c r="I70" s="82"/>
      <c r="J70" s="82"/>
      <c r="K70" s="93"/>
      <c r="L70" s="82"/>
    </row>
  </sheetData>
  <phoneticPr fontId="0" type="noConversion"/>
  <pageMargins left="0.75" right="0.75" top="1" bottom="1" header="0.5" footer="0.5"/>
  <pageSetup scale="48" orientation="portrait" horizontalDpi="4294967292" r:id="rId1"/>
  <headerFooter alignWithMargins="0">
    <oddHeader>&amp;A</oddHeader>
    <oddFooter>Page &amp;P</oddFooter>
  </headerFooter>
  <rowBreaks count="1" manualBreakCount="1">
    <brk id="43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67"/>
  <sheetViews>
    <sheetView topLeftCell="A35" zoomScale="75" workbookViewId="0">
      <selection activeCell="H46" sqref="H46"/>
    </sheetView>
  </sheetViews>
  <sheetFormatPr defaultRowHeight="12.5" x14ac:dyDescent="0.25"/>
  <sheetData>
    <row r="1" spans="1:14" ht="15.5" x14ac:dyDescent="0.35">
      <c r="D1" s="2" t="s">
        <v>0</v>
      </c>
      <c r="E1" s="2"/>
    </row>
    <row r="2" spans="1:14" ht="15.5" x14ac:dyDescent="0.35">
      <c r="D2" s="2" t="s">
        <v>1</v>
      </c>
      <c r="E2" s="2"/>
    </row>
    <row r="4" spans="1:14" ht="13" x14ac:dyDescent="0.3">
      <c r="A4" s="9" t="s">
        <v>2</v>
      </c>
      <c r="B4" s="3" t="s">
        <v>3</v>
      </c>
      <c r="C4" s="3" t="s">
        <v>135</v>
      </c>
      <c r="D4" s="3"/>
      <c r="E4" s="3"/>
      <c r="F4" s="9" t="s">
        <v>5</v>
      </c>
      <c r="G4" s="3" t="s">
        <v>6</v>
      </c>
      <c r="H4" s="3"/>
      <c r="I4" s="3"/>
      <c r="J4" s="3"/>
    </row>
    <row r="5" spans="1:14" x14ac:dyDescent="0.25">
      <c r="A5" s="3"/>
      <c r="B5" s="3"/>
      <c r="C5" s="3"/>
      <c r="D5" s="3"/>
      <c r="E5" s="3"/>
      <c r="F5" s="3"/>
      <c r="G5" s="3"/>
      <c r="H5" s="3"/>
      <c r="I5" s="3"/>
      <c r="J5" s="3"/>
    </row>
    <row r="6" spans="1:14" ht="13" x14ac:dyDescent="0.3">
      <c r="A6" s="9" t="s">
        <v>7</v>
      </c>
      <c r="B6" s="4">
        <v>72030</v>
      </c>
      <c r="C6" s="3"/>
      <c r="D6" s="3"/>
      <c r="E6" s="9" t="s">
        <v>8</v>
      </c>
      <c r="F6" s="3"/>
      <c r="G6" s="3"/>
      <c r="H6" s="4"/>
      <c r="I6" s="3">
        <v>33614</v>
      </c>
      <c r="J6" s="3"/>
    </row>
    <row r="8" spans="1:14" ht="14" x14ac:dyDescent="0.3">
      <c r="A8" s="8" t="s">
        <v>9</v>
      </c>
    </row>
    <row r="9" spans="1:14" ht="13.5" thickBot="1" x14ac:dyDescent="0.35">
      <c r="A9" s="1" t="s">
        <v>10</v>
      </c>
    </row>
    <row r="10" spans="1:14" ht="32" thickBot="1" x14ac:dyDescent="0.3">
      <c r="A10" s="5" t="s">
        <v>26</v>
      </c>
      <c r="B10" s="6" t="s">
        <v>13</v>
      </c>
      <c r="C10" s="6" t="s">
        <v>27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7" t="s">
        <v>20</v>
      </c>
      <c r="L10" t="s">
        <v>87</v>
      </c>
      <c r="M10" t="s">
        <v>88</v>
      </c>
      <c r="N10" t="s">
        <v>89</v>
      </c>
    </row>
    <row r="11" spans="1:14" x14ac:dyDescent="0.25">
      <c r="A11" s="10" t="s">
        <v>28</v>
      </c>
      <c r="B11" s="15"/>
      <c r="C11" s="15"/>
      <c r="D11" s="24"/>
      <c r="E11" s="15">
        <f t="shared" ref="E11:E17" si="0">C11*D11</f>
        <v>0</v>
      </c>
      <c r="F11" s="21"/>
      <c r="G11" s="15">
        <f t="shared" ref="G11:G17" si="1">E11*F11</f>
        <v>0</v>
      </c>
      <c r="H11" s="21"/>
      <c r="I11" s="15"/>
      <c r="J11" s="16">
        <f t="shared" ref="J11:J17" si="2">G11*H11*I11</f>
        <v>0</v>
      </c>
      <c r="N11">
        <f>L11*M11*5280/43560</f>
        <v>0</v>
      </c>
    </row>
    <row r="12" spans="1:14" x14ac:dyDescent="0.25">
      <c r="A12" s="11" t="s">
        <v>22</v>
      </c>
      <c r="B12" s="17"/>
      <c r="C12" s="17"/>
      <c r="D12" s="25"/>
      <c r="E12" s="17">
        <f t="shared" si="0"/>
        <v>0</v>
      </c>
      <c r="F12" s="22"/>
      <c r="G12" s="17">
        <f t="shared" si="1"/>
        <v>0</v>
      </c>
      <c r="H12" s="22"/>
      <c r="I12" s="17"/>
      <c r="J12" s="18">
        <f t="shared" si="2"/>
        <v>0</v>
      </c>
    </row>
    <row r="13" spans="1:14" x14ac:dyDescent="0.25">
      <c r="A13" s="11" t="s">
        <v>23</v>
      </c>
      <c r="B13" s="17"/>
      <c r="C13" s="17"/>
      <c r="D13" s="25"/>
      <c r="E13" s="17">
        <f t="shared" si="0"/>
        <v>0</v>
      </c>
      <c r="F13" s="22"/>
      <c r="G13" s="17">
        <f t="shared" si="1"/>
        <v>0</v>
      </c>
      <c r="H13" s="22"/>
      <c r="I13" s="17"/>
      <c r="J13" s="18">
        <f t="shared" si="2"/>
        <v>0</v>
      </c>
    </row>
    <row r="14" spans="1:14" x14ac:dyDescent="0.25">
      <c r="A14" s="11" t="s">
        <v>136</v>
      </c>
      <c r="B14" s="17"/>
      <c r="C14" s="17">
        <v>19867</v>
      </c>
      <c r="D14" s="25"/>
      <c r="E14" s="17">
        <f t="shared" si="0"/>
        <v>0</v>
      </c>
      <c r="F14" s="22"/>
      <c r="G14" s="17">
        <f t="shared" si="1"/>
        <v>0</v>
      </c>
      <c r="H14" s="22"/>
      <c r="I14" s="17"/>
      <c r="J14" s="18">
        <f t="shared" si="2"/>
        <v>0</v>
      </c>
    </row>
    <row r="15" spans="1:14" x14ac:dyDescent="0.25">
      <c r="A15" s="11" t="s">
        <v>110</v>
      </c>
      <c r="B15" s="17"/>
      <c r="C15" s="17">
        <v>13371</v>
      </c>
      <c r="D15" s="25"/>
      <c r="E15" s="17">
        <f t="shared" si="0"/>
        <v>0</v>
      </c>
      <c r="F15" s="22"/>
      <c r="G15" s="17">
        <f t="shared" si="1"/>
        <v>0</v>
      </c>
      <c r="H15" s="22"/>
      <c r="I15" s="17"/>
      <c r="J15" s="18">
        <f t="shared" si="2"/>
        <v>0</v>
      </c>
    </row>
    <row r="16" spans="1:14" x14ac:dyDescent="0.25">
      <c r="A16" s="11" t="s">
        <v>119</v>
      </c>
      <c r="B16" s="17"/>
      <c r="C16" s="17">
        <v>51</v>
      </c>
      <c r="D16" s="25"/>
      <c r="E16" s="17">
        <f t="shared" si="0"/>
        <v>0</v>
      </c>
      <c r="F16" s="22"/>
      <c r="G16" s="17">
        <f t="shared" si="1"/>
        <v>0</v>
      </c>
      <c r="H16" s="22"/>
      <c r="I16" s="17"/>
      <c r="J16" s="18">
        <f t="shared" si="2"/>
        <v>0</v>
      </c>
    </row>
    <row r="17" spans="1:10" x14ac:dyDescent="0.25">
      <c r="A17" s="11" t="s">
        <v>112</v>
      </c>
      <c r="B17" s="17"/>
      <c r="C17" s="17">
        <v>325</v>
      </c>
      <c r="D17" s="25"/>
      <c r="E17" s="17">
        <f t="shared" si="0"/>
        <v>0</v>
      </c>
      <c r="F17" s="22"/>
      <c r="G17" s="17">
        <f t="shared" si="1"/>
        <v>0</v>
      </c>
      <c r="H17" s="22"/>
      <c r="I17" s="17"/>
      <c r="J17" s="18">
        <f t="shared" si="2"/>
        <v>0</v>
      </c>
    </row>
    <row r="18" spans="1:10" ht="13" thickBot="1" x14ac:dyDescent="0.3">
      <c r="A18" s="13" t="s">
        <v>24</v>
      </c>
      <c r="B18" s="19">
        <f>SUM(B11:B17)</f>
        <v>0</v>
      </c>
      <c r="C18" s="19">
        <f>SUM(C11:C17)</f>
        <v>33614</v>
      </c>
      <c r="D18" s="23"/>
      <c r="E18" s="19">
        <f>SUM(E11:E17)</f>
        <v>0</v>
      </c>
      <c r="F18" s="23"/>
      <c r="G18" s="19">
        <f>SUM(G11:G17)</f>
        <v>0</v>
      </c>
      <c r="H18" s="23"/>
      <c r="I18" s="19"/>
      <c r="J18" s="20">
        <f>SUM(J11:J17)</f>
        <v>0</v>
      </c>
    </row>
    <row r="20" spans="1:10" ht="13.5" thickBot="1" x14ac:dyDescent="0.35">
      <c r="A20" s="1" t="s">
        <v>25</v>
      </c>
    </row>
    <row r="21" spans="1:10" ht="32" thickBot="1" x14ac:dyDescent="0.3">
      <c r="A21" s="5" t="s">
        <v>26</v>
      </c>
      <c r="B21" s="6" t="s">
        <v>13</v>
      </c>
      <c r="C21" s="6" t="s">
        <v>27</v>
      </c>
      <c r="D21" s="6" t="s">
        <v>14</v>
      </c>
      <c r="E21" s="6" t="s">
        <v>15</v>
      </c>
      <c r="F21" s="6" t="s">
        <v>16</v>
      </c>
      <c r="G21" s="6" t="s">
        <v>17</v>
      </c>
      <c r="H21" s="6" t="s">
        <v>18</v>
      </c>
      <c r="I21" s="6" t="s">
        <v>19</v>
      </c>
      <c r="J21" s="7" t="s">
        <v>20</v>
      </c>
    </row>
    <row r="22" spans="1:10" x14ac:dyDescent="0.25">
      <c r="A22" s="10" t="s">
        <v>28</v>
      </c>
      <c r="B22" s="15"/>
      <c r="C22" s="15"/>
      <c r="D22" s="24"/>
      <c r="E22" s="15">
        <f t="shared" ref="E22:E28" si="3">C22*D22</f>
        <v>0</v>
      </c>
      <c r="F22" s="21"/>
      <c r="G22" s="15">
        <f t="shared" ref="G22:G28" si="4">E22*F22</f>
        <v>0</v>
      </c>
      <c r="H22" s="21"/>
      <c r="I22" s="15"/>
      <c r="J22" s="16">
        <f t="shared" ref="J22:J28" si="5">G22*H22*I22</f>
        <v>0</v>
      </c>
    </row>
    <row r="23" spans="1:10" x14ac:dyDescent="0.25">
      <c r="A23" s="11" t="s">
        <v>22</v>
      </c>
      <c r="B23" s="17"/>
      <c r="C23" s="17"/>
      <c r="D23" s="25"/>
      <c r="E23" s="17">
        <f t="shared" si="3"/>
        <v>0</v>
      </c>
      <c r="F23" s="22"/>
      <c r="G23" s="17">
        <f t="shared" si="4"/>
        <v>0</v>
      </c>
      <c r="H23" s="22"/>
      <c r="I23" s="17"/>
      <c r="J23" s="18">
        <f t="shared" si="5"/>
        <v>0</v>
      </c>
    </row>
    <row r="24" spans="1:10" x14ac:dyDescent="0.25">
      <c r="A24" s="11" t="s">
        <v>23</v>
      </c>
      <c r="B24" s="17"/>
      <c r="C24" s="17"/>
      <c r="D24" s="25"/>
      <c r="E24" s="17">
        <f t="shared" si="3"/>
        <v>0</v>
      </c>
      <c r="F24" s="22"/>
      <c r="G24" s="17">
        <f t="shared" si="4"/>
        <v>0</v>
      </c>
      <c r="H24" s="22"/>
      <c r="I24" s="17"/>
      <c r="J24" s="18">
        <f t="shared" si="5"/>
        <v>0</v>
      </c>
    </row>
    <row r="25" spans="1:10" x14ac:dyDescent="0.25">
      <c r="A25" s="11" t="s">
        <v>136</v>
      </c>
      <c r="B25" s="17"/>
      <c r="C25" s="17">
        <v>19867</v>
      </c>
      <c r="D25" s="25"/>
      <c r="E25" s="17">
        <f t="shared" si="3"/>
        <v>0</v>
      </c>
      <c r="F25" s="22"/>
      <c r="G25" s="17">
        <f t="shared" si="4"/>
        <v>0</v>
      </c>
      <c r="H25" s="22"/>
      <c r="I25" s="17"/>
      <c r="J25" s="18">
        <f t="shared" si="5"/>
        <v>0</v>
      </c>
    </row>
    <row r="26" spans="1:10" x14ac:dyDescent="0.25">
      <c r="A26" s="11" t="s">
        <v>110</v>
      </c>
      <c r="B26" s="17"/>
      <c r="C26" s="17">
        <v>13371</v>
      </c>
      <c r="D26" s="25"/>
      <c r="E26" s="17">
        <f t="shared" si="3"/>
        <v>0</v>
      </c>
      <c r="F26" s="22"/>
      <c r="G26" s="17">
        <f t="shared" si="4"/>
        <v>0</v>
      </c>
      <c r="H26" s="22"/>
      <c r="I26" s="17"/>
      <c r="J26" s="18">
        <f t="shared" si="5"/>
        <v>0</v>
      </c>
    </row>
    <row r="27" spans="1:10" x14ac:dyDescent="0.25">
      <c r="A27" s="11" t="s">
        <v>119</v>
      </c>
      <c r="B27" s="17"/>
      <c r="C27" s="17">
        <v>51</v>
      </c>
      <c r="D27" s="25"/>
      <c r="E27" s="17">
        <f t="shared" si="3"/>
        <v>0</v>
      </c>
      <c r="F27" s="22"/>
      <c r="G27" s="17">
        <f t="shared" si="4"/>
        <v>0</v>
      </c>
      <c r="H27" s="22"/>
      <c r="I27" s="17"/>
      <c r="J27" s="18">
        <f t="shared" si="5"/>
        <v>0</v>
      </c>
    </row>
    <row r="28" spans="1:10" x14ac:dyDescent="0.25">
      <c r="A28" s="11" t="s">
        <v>112</v>
      </c>
      <c r="B28" s="17"/>
      <c r="C28" s="17">
        <v>325</v>
      </c>
      <c r="D28" s="25"/>
      <c r="E28" s="17">
        <f t="shared" si="3"/>
        <v>0</v>
      </c>
      <c r="F28" s="22"/>
      <c r="G28" s="17">
        <f t="shared" si="4"/>
        <v>0</v>
      </c>
      <c r="H28" s="22"/>
      <c r="I28" s="17"/>
      <c r="J28" s="18">
        <f t="shared" si="5"/>
        <v>0</v>
      </c>
    </row>
    <row r="29" spans="1:10" ht="13" thickBot="1" x14ac:dyDescent="0.3">
      <c r="A29" s="13" t="s">
        <v>24</v>
      </c>
      <c r="B29" s="19">
        <f>SUM(B22:B28)</f>
        <v>0</v>
      </c>
      <c r="C29" s="19">
        <f>SUM(C22:C28)</f>
        <v>33614</v>
      </c>
      <c r="D29" s="23"/>
      <c r="E29" s="19">
        <f>SUM(E22:E28)</f>
        <v>0</v>
      </c>
      <c r="F29" s="23"/>
      <c r="G29" s="19">
        <f>SUM(G22:G28)</f>
        <v>0</v>
      </c>
      <c r="H29" s="23"/>
      <c r="I29" s="19"/>
      <c r="J29" s="20">
        <f>SUM(J22:J28)</f>
        <v>0</v>
      </c>
    </row>
    <row r="31" spans="1:10" ht="14.5" thickBot="1" x14ac:dyDescent="0.35">
      <c r="A31" s="8" t="s">
        <v>29</v>
      </c>
    </row>
    <row r="32" spans="1:10" ht="32" thickBot="1" x14ac:dyDescent="0.3">
      <c r="A32" s="5" t="s">
        <v>30</v>
      </c>
      <c r="B32" s="6" t="s">
        <v>20</v>
      </c>
      <c r="C32" s="6" t="s">
        <v>31</v>
      </c>
      <c r="D32" s="6" t="s">
        <v>32</v>
      </c>
      <c r="E32" s="6" t="s">
        <v>33</v>
      </c>
      <c r="F32" s="6" t="s">
        <v>34</v>
      </c>
      <c r="G32" s="6" t="s">
        <v>35</v>
      </c>
      <c r="H32" s="6" t="s">
        <v>36</v>
      </c>
      <c r="I32" s="6" t="s">
        <v>37</v>
      </c>
      <c r="J32" s="7" t="s">
        <v>38</v>
      </c>
    </row>
    <row r="33" spans="1:15" x14ac:dyDescent="0.25">
      <c r="A33" s="10" t="s">
        <v>10</v>
      </c>
      <c r="B33" s="15">
        <f>J18</f>
        <v>0</v>
      </c>
      <c r="C33" s="39">
        <v>1</v>
      </c>
      <c r="D33" s="39">
        <v>1</v>
      </c>
      <c r="E33" s="39">
        <v>1</v>
      </c>
      <c r="F33" s="39">
        <v>1</v>
      </c>
      <c r="G33" s="39">
        <v>1</v>
      </c>
      <c r="H33" s="39">
        <v>1</v>
      </c>
      <c r="I33" s="39">
        <v>1</v>
      </c>
      <c r="J33" s="16">
        <f>B33*C33*D33*E33*F33*G33*H33*I33</f>
        <v>0</v>
      </c>
    </row>
    <row r="34" spans="1:15" ht="13" thickBot="1" x14ac:dyDescent="0.3">
      <c r="A34" s="13" t="s">
        <v>25</v>
      </c>
      <c r="B34" s="19">
        <f>J29</f>
        <v>0</v>
      </c>
      <c r="C34" s="40">
        <v>1</v>
      </c>
      <c r="D34" s="40">
        <v>1</v>
      </c>
      <c r="E34" s="40">
        <v>1</v>
      </c>
      <c r="F34" s="40">
        <v>1</v>
      </c>
      <c r="G34" s="40">
        <v>1</v>
      </c>
      <c r="H34" s="40">
        <v>1</v>
      </c>
      <c r="I34" s="40">
        <v>1</v>
      </c>
      <c r="J34" s="20">
        <f>B34*C34*D34*E34*F34*G34*H34*I34</f>
        <v>0</v>
      </c>
    </row>
    <row r="35" spans="1:15" ht="13" thickBot="1" x14ac:dyDescent="0.3">
      <c r="A35" s="36" t="s">
        <v>39</v>
      </c>
      <c r="B35" s="37"/>
      <c r="C35" s="37"/>
      <c r="D35" s="37"/>
      <c r="E35" s="37"/>
      <c r="F35" s="37"/>
      <c r="G35" s="37"/>
      <c r="H35" s="37"/>
      <c r="I35" s="37"/>
      <c r="J35" s="38">
        <f>SUM(J33:J34)</f>
        <v>0</v>
      </c>
    </row>
    <row r="38" spans="1:15" ht="15.5" x14ac:dyDescent="0.35">
      <c r="E38" s="2" t="s">
        <v>40</v>
      </c>
      <c r="F38" s="1"/>
    </row>
    <row r="40" spans="1:15" ht="13" x14ac:dyDescent="0.3">
      <c r="A40" s="1" t="s">
        <v>41</v>
      </c>
      <c r="C40" s="3" t="s">
        <v>135</v>
      </c>
      <c r="G40" s="1" t="s">
        <v>42</v>
      </c>
      <c r="H40" t="s">
        <v>6</v>
      </c>
    </row>
    <row r="43" spans="1:15" ht="42" x14ac:dyDescent="0.25">
      <c r="A43" s="44" t="s">
        <v>43</v>
      </c>
      <c r="B43" s="44" t="s">
        <v>38</v>
      </c>
      <c r="C43" s="44" t="s">
        <v>44</v>
      </c>
      <c r="D43" s="44" t="s">
        <v>45</v>
      </c>
      <c r="E43" s="44" t="s">
        <v>46</v>
      </c>
      <c r="F43" s="44" t="s">
        <v>47</v>
      </c>
      <c r="G43" s="45" t="s">
        <v>48</v>
      </c>
      <c r="H43" s="44" t="s">
        <v>49</v>
      </c>
      <c r="I43" s="44" t="s">
        <v>50</v>
      </c>
      <c r="J43" s="44" t="s">
        <v>51</v>
      </c>
      <c r="K43" s="44" t="s">
        <v>52</v>
      </c>
      <c r="L43" s="44" t="s">
        <v>53</v>
      </c>
      <c r="M43" s="44" t="s">
        <v>46</v>
      </c>
      <c r="N43" s="46"/>
      <c r="O43" s="46"/>
    </row>
    <row r="44" spans="1:15" x14ac:dyDescent="0.25">
      <c r="A44" s="4" t="s">
        <v>10</v>
      </c>
      <c r="B44" s="4" t="s">
        <v>3</v>
      </c>
      <c r="C44" s="4" t="s">
        <v>3</v>
      </c>
      <c r="D44" s="4" t="s">
        <v>3</v>
      </c>
      <c r="E44" s="47" t="e">
        <f>C44*B44</f>
        <v>#VALUE!</v>
      </c>
      <c r="F44" s="47" t="e">
        <f>D44*B44</f>
        <v>#VALUE!</v>
      </c>
      <c r="G44" s="4" t="s">
        <v>3</v>
      </c>
      <c r="H44" s="47">
        <v>6743</v>
      </c>
      <c r="I44" s="47" t="e">
        <f>F44-H44</f>
        <v>#VALUE!</v>
      </c>
      <c r="J44" s="4" t="s">
        <v>3</v>
      </c>
      <c r="K44" s="47" t="e">
        <f>J44*I44</f>
        <v>#VALUE!</v>
      </c>
      <c r="L44" s="47" t="e">
        <f>I44-K44</f>
        <v>#VALUE!</v>
      </c>
      <c r="M44" s="47" t="e">
        <f>E44-G44</f>
        <v>#VALUE!</v>
      </c>
    </row>
    <row r="45" spans="1:15" x14ac:dyDescent="0.25">
      <c r="A45" s="4" t="s">
        <v>25</v>
      </c>
      <c r="B45" s="4" t="s">
        <v>3</v>
      </c>
      <c r="C45" s="4" t="s">
        <v>3</v>
      </c>
      <c r="D45" s="4" t="s">
        <v>3</v>
      </c>
      <c r="E45" s="47" t="e">
        <f>C45*B45</f>
        <v>#VALUE!</v>
      </c>
      <c r="F45" s="47" t="e">
        <f>D45*B45</f>
        <v>#VALUE!</v>
      </c>
      <c r="G45" s="4" t="s">
        <v>3</v>
      </c>
      <c r="H45" s="47">
        <v>1336</v>
      </c>
      <c r="I45" s="47" t="e">
        <f>F45-H45</f>
        <v>#VALUE!</v>
      </c>
      <c r="J45" s="4" t="s">
        <v>3</v>
      </c>
      <c r="K45" s="47" t="e">
        <f>J45*I45</f>
        <v>#VALUE!</v>
      </c>
      <c r="L45" s="47" t="e">
        <f>I45-K45</f>
        <v>#VALUE!</v>
      </c>
      <c r="M45" s="47" t="e">
        <f>E45-G45</f>
        <v>#VALUE!</v>
      </c>
    </row>
    <row r="46" spans="1:15" x14ac:dyDescent="0.25">
      <c r="A46" s="4" t="s">
        <v>54</v>
      </c>
      <c r="B46" s="4" t="s">
        <v>3</v>
      </c>
      <c r="C46" s="4" t="s">
        <v>3</v>
      </c>
      <c r="D46" s="4" t="s">
        <v>3</v>
      </c>
      <c r="E46" s="47" t="e">
        <f>C46*B46</f>
        <v>#VALUE!</v>
      </c>
      <c r="F46" s="47" t="e">
        <f>D46*B46</f>
        <v>#VALUE!</v>
      </c>
      <c r="G46" s="4" t="s">
        <v>3</v>
      </c>
      <c r="H46" s="47" t="s">
        <v>3</v>
      </c>
      <c r="I46" s="47" t="e">
        <f>F46-H46</f>
        <v>#VALUE!</v>
      </c>
      <c r="J46" s="4" t="s">
        <v>3</v>
      </c>
      <c r="K46" s="47" t="e">
        <f>J46*I46</f>
        <v>#VALUE!</v>
      </c>
      <c r="L46" s="47" t="e">
        <f>I46-K46</f>
        <v>#VALUE!</v>
      </c>
      <c r="M46" s="47" t="e">
        <f>E46-G46</f>
        <v>#VALUE!</v>
      </c>
    </row>
    <row r="47" spans="1:15" x14ac:dyDescent="0.25">
      <c r="A47" s="4"/>
      <c r="B47" s="4"/>
      <c r="C47" s="4"/>
      <c r="D47" s="4"/>
      <c r="E47" s="47">
        <f>C47*B47</f>
        <v>0</v>
      </c>
      <c r="F47" s="47">
        <f>D47*B47</f>
        <v>0</v>
      </c>
      <c r="G47" s="4"/>
      <c r="H47" s="4"/>
      <c r="I47" s="47">
        <f>F47-H47</f>
        <v>0</v>
      </c>
      <c r="J47" s="4"/>
      <c r="K47" s="47">
        <f>J47*I47</f>
        <v>0</v>
      </c>
      <c r="L47" s="47">
        <f>I47-K47</f>
        <v>0</v>
      </c>
      <c r="M47" s="47">
        <f>E47-G47</f>
        <v>0</v>
      </c>
    </row>
    <row r="50" spans="1:16" ht="13" x14ac:dyDescent="0.3">
      <c r="A50" s="1" t="s">
        <v>55</v>
      </c>
      <c r="B50" s="48" t="s">
        <v>3</v>
      </c>
      <c r="C50" s="48" t="s">
        <v>3</v>
      </c>
      <c r="D50" t="s">
        <v>56</v>
      </c>
      <c r="E50" t="s">
        <v>3</v>
      </c>
    </row>
    <row r="51" spans="1:16" ht="21" x14ac:dyDescent="0.25">
      <c r="A51" s="49" t="s">
        <v>30</v>
      </c>
      <c r="B51" s="49" t="s">
        <v>57</v>
      </c>
      <c r="C51" s="49" t="s">
        <v>58</v>
      </c>
      <c r="D51" s="49" t="s">
        <v>59</v>
      </c>
      <c r="E51" s="49" t="s">
        <v>60</v>
      </c>
      <c r="F51" s="49" t="s">
        <v>61</v>
      </c>
      <c r="G51" s="49" t="s">
        <v>62</v>
      </c>
      <c r="H51" s="49" t="s">
        <v>63</v>
      </c>
      <c r="I51" s="49" t="s">
        <v>64</v>
      </c>
      <c r="J51" s="49" t="s">
        <v>65</v>
      </c>
      <c r="K51" s="49" t="s">
        <v>66</v>
      </c>
      <c r="L51" s="49" t="s">
        <v>67</v>
      </c>
      <c r="M51" s="49" t="s">
        <v>68</v>
      </c>
      <c r="N51" s="49" t="s">
        <v>69</v>
      </c>
      <c r="O51" s="49" t="s">
        <v>70</v>
      </c>
      <c r="P51" s="49" t="s">
        <v>71</v>
      </c>
    </row>
    <row r="52" spans="1:16" x14ac:dyDescent="0.25">
      <c r="A52" s="50" t="s">
        <v>10</v>
      </c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0"/>
      <c r="P52" s="4"/>
    </row>
    <row r="53" spans="1:16" x14ac:dyDescent="0.25">
      <c r="A53" s="50" t="s">
        <v>72</v>
      </c>
      <c r="B53" s="50"/>
      <c r="C53" s="50"/>
      <c r="D53" s="50"/>
      <c r="E53" s="50"/>
      <c r="F53" s="50"/>
      <c r="G53" s="50"/>
      <c r="H53" s="50"/>
      <c r="I53" s="50"/>
      <c r="J53" s="50"/>
      <c r="K53" s="50"/>
      <c r="L53" s="50"/>
      <c r="M53" s="50"/>
      <c r="N53" s="50"/>
      <c r="O53" s="50"/>
      <c r="P53" s="4"/>
    </row>
    <row r="54" spans="1:16" x14ac:dyDescent="0.25">
      <c r="A54" s="50" t="s">
        <v>73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4"/>
    </row>
    <row r="57" spans="1:16" x14ac:dyDescent="0.25">
      <c r="A57" s="43" t="s">
        <v>74</v>
      </c>
      <c r="B57" s="43"/>
      <c r="C57" s="43"/>
      <c r="D57" s="43"/>
      <c r="E57" s="43"/>
      <c r="F57" s="43"/>
      <c r="G57" s="43"/>
      <c r="H57" s="43"/>
      <c r="I57" s="43"/>
      <c r="J57" s="43"/>
      <c r="K57" s="43"/>
      <c r="L57" s="43"/>
    </row>
    <row r="58" spans="1:16" x14ac:dyDescent="0.25">
      <c r="A58" s="43" t="s">
        <v>75</v>
      </c>
      <c r="B58" s="43"/>
      <c r="C58" s="43"/>
      <c r="D58" s="43"/>
      <c r="E58" s="43"/>
      <c r="F58" s="43"/>
      <c r="G58" s="43"/>
      <c r="H58" s="43"/>
      <c r="I58" s="43"/>
      <c r="J58" s="43"/>
      <c r="K58" s="43"/>
      <c r="L58" s="43"/>
    </row>
    <row r="59" spans="1:16" x14ac:dyDescent="0.25">
      <c r="A59" s="43" t="s">
        <v>76</v>
      </c>
      <c r="B59" s="43"/>
      <c r="C59" s="43"/>
      <c r="D59" s="43"/>
      <c r="E59" s="43"/>
      <c r="F59" s="43"/>
      <c r="G59" s="43"/>
      <c r="H59" s="43"/>
      <c r="I59" s="43"/>
      <c r="J59" s="43"/>
      <c r="K59" s="43"/>
      <c r="L59" s="43"/>
    </row>
    <row r="60" spans="1:16" x14ac:dyDescent="0.25">
      <c r="A60" s="43" t="s">
        <v>77</v>
      </c>
      <c r="B60" s="43"/>
      <c r="C60" s="43"/>
      <c r="D60" s="43"/>
      <c r="E60" s="43"/>
      <c r="F60" s="43"/>
      <c r="G60" s="43"/>
      <c r="H60" s="43"/>
      <c r="I60" s="43"/>
      <c r="J60" s="43"/>
      <c r="K60" s="43"/>
      <c r="L60" s="43"/>
    </row>
    <row r="61" spans="1:16" x14ac:dyDescent="0.25">
      <c r="A61" s="43" t="s">
        <v>78</v>
      </c>
      <c r="B61" s="43"/>
      <c r="C61" s="43"/>
      <c r="D61" s="43"/>
      <c r="E61" s="43"/>
      <c r="F61" s="43"/>
      <c r="G61" s="43"/>
      <c r="H61" s="43"/>
      <c r="I61" s="43"/>
      <c r="J61" s="43"/>
      <c r="K61" s="43"/>
      <c r="L61" s="43"/>
    </row>
    <row r="62" spans="1:16" x14ac:dyDescent="0.25">
      <c r="A62" s="43" t="s">
        <v>79</v>
      </c>
      <c r="B62" s="43"/>
      <c r="C62" s="43"/>
      <c r="D62" s="43"/>
      <c r="E62" s="43"/>
      <c r="F62" s="43"/>
      <c r="G62" s="43"/>
      <c r="H62" s="43"/>
      <c r="I62" s="43"/>
      <c r="J62" s="43"/>
      <c r="K62" s="43"/>
      <c r="L62" s="43"/>
    </row>
    <row r="63" spans="1:16" x14ac:dyDescent="0.25">
      <c r="A63" s="43" t="s">
        <v>80</v>
      </c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</row>
    <row r="64" spans="1:16" x14ac:dyDescent="0.25">
      <c r="A64" s="43" t="s">
        <v>81</v>
      </c>
      <c r="B64" s="43"/>
      <c r="C64" s="43"/>
      <c r="D64" s="43"/>
      <c r="E64" s="43"/>
      <c r="F64" s="43"/>
      <c r="G64" s="43"/>
      <c r="H64" s="43"/>
      <c r="I64" s="43"/>
      <c r="J64" s="43"/>
      <c r="K64" s="43"/>
      <c r="L64" s="43"/>
    </row>
    <row r="65" spans="1:12" x14ac:dyDescent="0.25">
      <c r="A65" s="43" t="s">
        <v>82</v>
      </c>
      <c r="B65" s="43"/>
      <c r="C65" s="43"/>
      <c r="D65" s="43"/>
      <c r="E65" s="43"/>
      <c r="F65" s="43"/>
      <c r="G65" s="43"/>
      <c r="H65" s="43"/>
      <c r="I65" s="43"/>
      <c r="J65" s="43"/>
      <c r="K65" s="43"/>
      <c r="L65" s="43"/>
    </row>
    <row r="66" spans="1:12" x14ac:dyDescent="0.25">
      <c r="A66" s="43" t="s">
        <v>83</v>
      </c>
      <c r="B66" s="43"/>
      <c r="C66" s="43"/>
      <c r="D66" s="43"/>
      <c r="E66" s="43"/>
      <c r="F66" s="43"/>
      <c r="G66" s="43"/>
      <c r="H66" s="43"/>
      <c r="I66" s="43"/>
      <c r="J66" s="43"/>
      <c r="K66" s="43"/>
      <c r="L66" s="43"/>
    </row>
    <row r="67" spans="1:12" x14ac:dyDescent="0.25">
      <c r="A67" s="43" t="s">
        <v>84</v>
      </c>
      <c r="B67" s="43"/>
      <c r="C67" s="43"/>
      <c r="D67" s="43"/>
      <c r="E67" s="43"/>
      <c r="F67" s="43"/>
      <c r="G67" s="43"/>
      <c r="H67" s="43"/>
      <c r="I67" s="43"/>
      <c r="J67" s="43"/>
      <c r="K67" s="43"/>
      <c r="L67" s="43"/>
    </row>
  </sheetData>
  <phoneticPr fontId="0" type="noConversion"/>
  <pageMargins left="0.75" right="0.75" top="1" bottom="1" header="0.5" footer="0.5"/>
  <pageSetup scale="85" orientation="landscape" horizontalDpi="4294967292" verticalDpi="360" r:id="rId1"/>
  <headerFooter alignWithMargins="0">
    <oddHeader>&amp;C&amp;A&amp;R&amp;D  &amp;T</oddHeader>
    <oddFooter>Page &amp;P</oddFooter>
  </headerFooter>
  <rowBreaks count="1" manualBreakCount="1">
    <brk id="37" max="6553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2"/>
  <sheetViews>
    <sheetView topLeftCell="A31" zoomScale="75" workbookViewId="0">
      <selection activeCell="H41" sqref="H41"/>
    </sheetView>
  </sheetViews>
  <sheetFormatPr defaultRowHeight="12.5" x14ac:dyDescent="0.25"/>
  <cols>
    <col min="1" max="2" width="8.81640625" style="56" customWidth="1"/>
    <col min="3" max="4" width="8.81640625" style="87" customWidth="1"/>
    <col min="5" max="10" width="8.81640625" style="56" customWidth="1"/>
    <col min="11" max="11" width="8.81640625" style="87" customWidth="1"/>
    <col min="12" max="13" width="8.81640625" style="56" customWidth="1"/>
  </cols>
  <sheetData>
    <row r="1" spans="1:14" ht="15.5" x14ac:dyDescent="0.35">
      <c r="D1" s="94" t="s">
        <v>0</v>
      </c>
      <c r="E1" s="57"/>
    </row>
    <row r="2" spans="1:14" ht="15.5" x14ac:dyDescent="0.35">
      <c r="D2" s="94" t="s">
        <v>1</v>
      </c>
      <c r="E2" s="57"/>
    </row>
    <row r="4" spans="1:14" ht="13" x14ac:dyDescent="0.3">
      <c r="A4" s="58" t="s">
        <v>2</v>
      </c>
      <c r="B4" s="59" t="s">
        <v>3</v>
      </c>
      <c r="C4" s="95" t="s">
        <v>137</v>
      </c>
      <c r="D4" s="95"/>
      <c r="E4" s="59"/>
      <c r="F4" s="58" t="s">
        <v>5</v>
      </c>
      <c r="G4" s="59" t="s">
        <v>6</v>
      </c>
      <c r="H4" s="59"/>
      <c r="I4" s="59"/>
      <c r="J4" s="59"/>
    </row>
    <row r="5" spans="1:14" x14ac:dyDescent="0.25">
      <c r="A5" s="59"/>
      <c r="B5" s="59"/>
      <c r="C5" s="95"/>
      <c r="D5" s="95"/>
      <c r="E5" s="59"/>
      <c r="F5" s="59"/>
      <c r="G5" s="59"/>
      <c r="H5" s="59"/>
      <c r="I5" s="59"/>
      <c r="J5" s="59"/>
    </row>
    <row r="6" spans="1:14" ht="13" x14ac:dyDescent="0.3">
      <c r="A6" s="58" t="s">
        <v>7</v>
      </c>
      <c r="B6" s="55">
        <v>25305</v>
      </c>
      <c r="C6" s="95"/>
      <c r="D6" s="95"/>
      <c r="E6" s="58" t="s">
        <v>8</v>
      </c>
      <c r="F6" s="59"/>
      <c r="G6" s="59"/>
      <c r="H6" s="55"/>
      <c r="I6" s="59">
        <v>10162</v>
      </c>
      <c r="J6" s="59"/>
    </row>
    <row r="8" spans="1:14" ht="14" x14ac:dyDescent="0.3">
      <c r="A8" s="60" t="s">
        <v>9</v>
      </c>
    </row>
    <row r="9" spans="1:14" ht="13.5" thickBot="1" x14ac:dyDescent="0.35">
      <c r="A9" s="61" t="s">
        <v>10</v>
      </c>
    </row>
    <row r="10" spans="1:14" ht="21.5" thickBot="1" x14ac:dyDescent="0.3">
      <c r="A10" s="62" t="s">
        <v>26</v>
      </c>
      <c r="B10" s="63" t="s">
        <v>13</v>
      </c>
      <c r="C10" s="122" t="s">
        <v>27</v>
      </c>
      <c r="D10" s="114" t="s">
        <v>14</v>
      </c>
      <c r="E10" s="63" t="s">
        <v>15</v>
      </c>
      <c r="F10" s="63" t="s">
        <v>16</v>
      </c>
      <c r="G10" s="63" t="s">
        <v>17</v>
      </c>
      <c r="H10" s="63" t="s">
        <v>18</v>
      </c>
      <c r="I10" s="63" t="s">
        <v>19</v>
      </c>
      <c r="J10" s="64" t="s">
        <v>20</v>
      </c>
      <c r="L10" s="56" t="s">
        <v>87</v>
      </c>
      <c r="M10" s="56" t="s">
        <v>88</v>
      </c>
      <c r="N10" t="s">
        <v>89</v>
      </c>
    </row>
    <row r="11" spans="1:14" x14ac:dyDescent="0.25">
      <c r="A11" s="65" t="s">
        <v>118</v>
      </c>
      <c r="B11" s="66"/>
      <c r="C11" s="51">
        <v>2440</v>
      </c>
      <c r="D11" s="22">
        <v>0.01</v>
      </c>
      <c r="E11" s="66">
        <f>C11*D11</f>
        <v>24.400000000000002</v>
      </c>
      <c r="F11" s="66">
        <v>1.1000000000000001</v>
      </c>
      <c r="G11" s="66">
        <f>E11*F11</f>
        <v>26.840000000000003</v>
      </c>
      <c r="H11" s="66">
        <v>0.76</v>
      </c>
      <c r="I11" s="66">
        <v>120</v>
      </c>
      <c r="J11" s="67">
        <f>G11*H11*I11</f>
        <v>2447.8080000000004</v>
      </c>
      <c r="N11">
        <f>L11*M11*5280/43560</f>
        <v>0</v>
      </c>
    </row>
    <row r="12" spans="1:14" x14ac:dyDescent="0.25">
      <c r="A12" s="65" t="s">
        <v>136</v>
      </c>
      <c r="B12" s="66"/>
      <c r="C12" s="51">
        <v>3333</v>
      </c>
      <c r="D12" s="22">
        <v>0.05</v>
      </c>
      <c r="E12" s="66">
        <f>C12*D12</f>
        <v>166.65</v>
      </c>
      <c r="F12" s="66">
        <v>1.1000000000000001</v>
      </c>
      <c r="G12" s="66">
        <f>E12*F12</f>
        <v>183.31500000000003</v>
      </c>
      <c r="H12" s="66">
        <v>0.76</v>
      </c>
      <c r="I12" s="66">
        <v>120</v>
      </c>
      <c r="J12" s="67">
        <f>G12*H12*I12</f>
        <v>16718.328000000005</v>
      </c>
    </row>
    <row r="13" spans="1:14" x14ac:dyDescent="0.25">
      <c r="A13" s="65" t="s">
        <v>110</v>
      </c>
      <c r="B13" s="66"/>
      <c r="C13" s="51">
        <v>2300</v>
      </c>
      <c r="D13" s="22">
        <v>0.08</v>
      </c>
      <c r="E13" s="66">
        <f>C13*D13</f>
        <v>184</v>
      </c>
      <c r="F13" s="66">
        <v>1.2</v>
      </c>
      <c r="G13" s="66">
        <f>E13*F13</f>
        <v>220.79999999999998</v>
      </c>
      <c r="H13" s="66">
        <v>0.76</v>
      </c>
      <c r="I13" s="66">
        <v>120</v>
      </c>
      <c r="J13" s="67">
        <f>G13*H13*I13</f>
        <v>20136.96</v>
      </c>
    </row>
    <row r="14" spans="1:14" x14ac:dyDescent="0.25">
      <c r="A14" s="65" t="s">
        <v>138</v>
      </c>
      <c r="B14" s="66"/>
      <c r="C14" s="51">
        <v>2089</v>
      </c>
      <c r="D14" s="22">
        <v>2.5</v>
      </c>
      <c r="E14" s="66">
        <f>C14*D14</f>
        <v>5222.5</v>
      </c>
      <c r="F14" s="66"/>
      <c r="G14" s="66">
        <f>E14*F14</f>
        <v>0</v>
      </c>
      <c r="H14" s="66"/>
      <c r="I14" s="66"/>
      <c r="J14" s="67">
        <f>G14*H14*I14</f>
        <v>0</v>
      </c>
    </row>
    <row r="15" spans="1:14" ht="13" thickBot="1" x14ac:dyDescent="0.3">
      <c r="A15" s="68" t="s">
        <v>24</v>
      </c>
      <c r="B15" s="69">
        <f>SUM(B11:B14)</f>
        <v>0</v>
      </c>
      <c r="C15" s="52">
        <f>SUM(C11:C14)</f>
        <v>10162</v>
      </c>
      <c r="D15" s="23"/>
      <c r="E15" s="69">
        <f>SUM(E11:E14)</f>
        <v>5597.55</v>
      </c>
      <c r="F15" s="69"/>
      <c r="G15" s="69">
        <f>SUM(G11:G14)</f>
        <v>430.95500000000004</v>
      </c>
      <c r="H15" s="69"/>
      <c r="I15" s="69"/>
      <c r="J15" s="70">
        <f>SUM(J11:J14)</f>
        <v>39303.096000000005</v>
      </c>
    </row>
    <row r="16" spans="1:14" x14ac:dyDescent="0.25">
      <c r="C16" s="123"/>
      <c r="D16" s="115"/>
    </row>
    <row r="17" spans="1:10" ht="13.5" thickBot="1" x14ac:dyDescent="0.35">
      <c r="A17" s="61" t="s">
        <v>25</v>
      </c>
      <c r="C17" s="123"/>
      <c r="D17" s="115"/>
    </row>
    <row r="18" spans="1:10" ht="21.5" thickBot="1" x14ac:dyDescent="0.3">
      <c r="A18" s="62" t="s">
        <v>26</v>
      </c>
      <c r="B18" s="63" t="s">
        <v>13</v>
      </c>
      <c r="C18" s="122" t="s">
        <v>27</v>
      </c>
      <c r="D18" s="114" t="s">
        <v>14</v>
      </c>
      <c r="E18" s="63" t="s">
        <v>15</v>
      </c>
      <c r="F18" s="63" t="s">
        <v>16</v>
      </c>
      <c r="G18" s="63" t="s">
        <v>17</v>
      </c>
      <c r="H18" s="63" t="s">
        <v>18</v>
      </c>
      <c r="I18" s="63" t="s">
        <v>19</v>
      </c>
      <c r="J18" s="64" t="s">
        <v>20</v>
      </c>
    </row>
    <row r="19" spans="1:10" x14ac:dyDescent="0.25">
      <c r="A19" s="65" t="s">
        <v>118</v>
      </c>
      <c r="B19" s="66"/>
      <c r="C19" s="51">
        <v>2440</v>
      </c>
      <c r="D19" s="22">
        <v>0.01</v>
      </c>
      <c r="E19" s="66">
        <f>C19*D19</f>
        <v>24.400000000000002</v>
      </c>
      <c r="F19" s="66">
        <v>1</v>
      </c>
      <c r="G19" s="66">
        <f>E19*F19</f>
        <v>24.400000000000002</v>
      </c>
      <c r="H19" s="66">
        <v>0.5</v>
      </c>
      <c r="I19" s="66">
        <v>60</v>
      </c>
      <c r="J19" s="67">
        <f>G19*H19*I19</f>
        <v>732.00000000000011</v>
      </c>
    </row>
    <row r="20" spans="1:10" x14ac:dyDescent="0.25">
      <c r="A20" s="65" t="s">
        <v>136</v>
      </c>
      <c r="B20" s="66"/>
      <c r="C20" s="51">
        <v>3333</v>
      </c>
      <c r="D20" s="22">
        <v>0.05</v>
      </c>
      <c r="E20" s="66">
        <f>C20*D20</f>
        <v>166.65</v>
      </c>
      <c r="F20" s="66">
        <v>1</v>
      </c>
      <c r="G20" s="66">
        <f>E20*F20</f>
        <v>166.65</v>
      </c>
      <c r="H20" s="66">
        <v>0.5</v>
      </c>
      <c r="I20" s="66">
        <v>60</v>
      </c>
      <c r="J20" s="67">
        <f>G20*H20*I20</f>
        <v>4999.5</v>
      </c>
    </row>
    <row r="21" spans="1:10" x14ac:dyDescent="0.25">
      <c r="A21" s="65" t="s">
        <v>110</v>
      </c>
      <c r="B21" s="66"/>
      <c r="C21" s="51">
        <v>2300</v>
      </c>
      <c r="D21" s="22">
        <v>0.08</v>
      </c>
      <c r="E21" s="66">
        <f>C21*D21</f>
        <v>184</v>
      </c>
      <c r="F21" s="66">
        <v>1.1000000000000001</v>
      </c>
      <c r="G21" s="66">
        <f>E21*F21</f>
        <v>202.4</v>
      </c>
      <c r="H21" s="66">
        <v>0.5</v>
      </c>
      <c r="I21" s="66">
        <v>60</v>
      </c>
      <c r="J21" s="67">
        <f>G21*H21*I21</f>
        <v>6072</v>
      </c>
    </row>
    <row r="22" spans="1:10" x14ac:dyDescent="0.25">
      <c r="A22" s="65" t="s">
        <v>138</v>
      </c>
      <c r="B22" s="66"/>
      <c r="C22" s="51">
        <v>2089</v>
      </c>
      <c r="D22" s="22">
        <v>2.5</v>
      </c>
      <c r="E22" s="66">
        <f>C22*D22</f>
        <v>5222.5</v>
      </c>
      <c r="F22" s="66"/>
      <c r="G22" s="66">
        <f>E22*F22</f>
        <v>0</v>
      </c>
      <c r="H22" s="66"/>
      <c r="I22" s="66"/>
      <c r="J22" s="67">
        <f>G22*H22*I22</f>
        <v>0</v>
      </c>
    </row>
    <row r="23" spans="1:10" ht="13" thickBot="1" x14ac:dyDescent="0.3">
      <c r="A23" s="68" t="s">
        <v>24</v>
      </c>
      <c r="B23" s="69">
        <f>SUM(B19:B22)</f>
        <v>0</v>
      </c>
      <c r="C23" s="52">
        <f>SUM(C19:C22)</f>
        <v>10162</v>
      </c>
      <c r="D23" s="23"/>
      <c r="E23" s="69">
        <f>SUM(E19:E22)</f>
        <v>5597.55</v>
      </c>
      <c r="F23" s="69"/>
      <c r="G23" s="69">
        <f>SUM(G19:G22)</f>
        <v>393.45000000000005</v>
      </c>
      <c r="H23" s="69"/>
      <c r="I23" s="69"/>
      <c r="J23" s="70">
        <f>SUM(J19:J22)</f>
        <v>11803.5</v>
      </c>
    </row>
    <row r="25" spans="1:10" ht="14.5" thickBot="1" x14ac:dyDescent="0.35">
      <c r="A25" s="60" t="s">
        <v>29</v>
      </c>
    </row>
    <row r="26" spans="1:10" ht="32" thickBot="1" x14ac:dyDescent="0.3">
      <c r="A26" s="62" t="s">
        <v>30</v>
      </c>
      <c r="B26" s="63" t="s">
        <v>20</v>
      </c>
      <c r="C26" s="120" t="s">
        <v>31</v>
      </c>
      <c r="D26" s="120" t="s">
        <v>32</v>
      </c>
      <c r="E26" s="63" t="s">
        <v>33</v>
      </c>
      <c r="F26" s="63" t="s">
        <v>34</v>
      </c>
      <c r="G26" s="63" t="s">
        <v>35</v>
      </c>
      <c r="H26" s="63" t="s">
        <v>36</v>
      </c>
      <c r="I26" s="63" t="s">
        <v>37</v>
      </c>
      <c r="J26" s="64" t="s">
        <v>38</v>
      </c>
    </row>
    <row r="27" spans="1:10" ht="13" thickBot="1" x14ac:dyDescent="0.3">
      <c r="A27" s="71" t="s">
        <v>10</v>
      </c>
      <c r="B27" s="72">
        <f>J11+J12</f>
        <v>19166.136000000006</v>
      </c>
      <c r="C27" s="15">
        <v>1</v>
      </c>
      <c r="D27" s="15">
        <v>1</v>
      </c>
      <c r="E27" s="72">
        <v>1</v>
      </c>
      <c r="F27" s="72">
        <v>1</v>
      </c>
      <c r="G27" s="72">
        <v>1</v>
      </c>
      <c r="H27" s="72">
        <v>1</v>
      </c>
      <c r="I27" s="72">
        <v>1</v>
      </c>
      <c r="J27" s="73">
        <f>B27*C27*D27*E27*F27*G27*H27*I27</f>
        <v>19166.136000000006</v>
      </c>
    </row>
    <row r="28" spans="1:10" x14ac:dyDescent="0.25">
      <c r="A28" s="85" t="s">
        <v>139</v>
      </c>
      <c r="B28" s="86">
        <f>J13</f>
        <v>20136.96</v>
      </c>
      <c r="C28" s="54">
        <v>1</v>
      </c>
      <c r="D28" s="54">
        <v>1</v>
      </c>
      <c r="E28" s="86">
        <v>1</v>
      </c>
      <c r="F28" s="86">
        <v>1</v>
      </c>
      <c r="G28" s="86">
        <v>1</v>
      </c>
      <c r="H28" s="86">
        <v>1</v>
      </c>
      <c r="I28" s="86">
        <v>1</v>
      </c>
      <c r="J28" s="73">
        <f>B28*C28*D28*E28*F28*G28*H28*I28</f>
        <v>20136.96</v>
      </c>
    </row>
    <row r="29" spans="1:10" ht="13" thickBot="1" x14ac:dyDescent="0.3">
      <c r="A29" s="68" t="s">
        <v>25</v>
      </c>
      <c r="B29" s="69">
        <f>J23</f>
        <v>11803.5</v>
      </c>
      <c r="C29" s="19">
        <v>1</v>
      </c>
      <c r="D29" s="19">
        <v>1</v>
      </c>
      <c r="E29" s="69">
        <v>1</v>
      </c>
      <c r="F29" s="69">
        <v>1</v>
      </c>
      <c r="G29" s="69">
        <v>1</v>
      </c>
      <c r="H29" s="69">
        <v>1</v>
      </c>
      <c r="I29" s="69">
        <v>1</v>
      </c>
      <c r="J29" s="70">
        <f>B29*C29*D29*E29*F29*G29*H29*I29</f>
        <v>11803.5</v>
      </c>
    </row>
    <row r="30" spans="1:10" ht="13" thickBot="1" x14ac:dyDescent="0.3">
      <c r="A30" s="74" t="s">
        <v>39</v>
      </c>
      <c r="B30" s="75"/>
      <c r="C30" s="100"/>
      <c r="D30" s="100"/>
      <c r="E30" s="75"/>
      <c r="F30" s="75"/>
      <c r="G30" s="75"/>
      <c r="H30" s="75"/>
      <c r="I30" s="75"/>
      <c r="J30" s="76">
        <f>SUM(J27:J29)</f>
        <v>51106.596000000005</v>
      </c>
    </row>
    <row r="33" spans="1:15" ht="15.5" x14ac:dyDescent="0.35">
      <c r="E33" s="57" t="s">
        <v>40</v>
      </c>
      <c r="F33" s="61"/>
    </row>
    <row r="35" spans="1:15" ht="13" x14ac:dyDescent="0.3">
      <c r="A35" s="61" t="s">
        <v>41</v>
      </c>
      <c r="C35" s="95" t="s">
        <v>137</v>
      </c>
      <c r="G35" s="61" t="s">
        <v>42</v>
      </c>
      <c r="H35" s="56" t="s">
        <v>6</v>
      </c>
    </row>
    <row r="38" spans="1:15" ht="42" x14ac:dyDescent="0.25">
      <c r="A38" s="77" t="s">
        <v>43</v>
      </c>
      <c r="B38" s="77" t="s">
        <v>38</v>
      </c>
      <c r="C38" s="89" t="s">
        <v>44</v>
      </c>
      <c r="D38" s="89" t="s">
        <v>45</v>
      </c>
      <c r="E38" s="77" t="s">
        <v>101</v>
      </c>
      <c r="F38" s="77" t="s">
        <v>122</v>
      </c>
      <c r="G38" s="78" t="s">
        <v>48</v>
      </c>
      <c r="H38" s="77" t="s">
        <v>49</v>
      </c>
      <c r="I38" s="77" t="s">
        <v>50</v>
      </c>
      <c r="J38" s="77" t="s">
        <v>46</v>
      </c>
      <c r="K38" s="89" t="s">
        <v>51</v>
      </c>
      <c r="L38" s="77" t="s">
        <v>211</v>
      </c>
      <c r="M38" s="77" t="s">
        <v>210</v>
      </c>
      <c r="N38" s="77" t="s">
        <v>52</v>
      </c>
    </row>
    <row r="39" spans="1:15" x14ac:dyDescent="0.25">
      <c r="A39" s="55" t="s">
        <v>10</v>
      </c>
      <c r="B39" s="55">
        <f>J27</f>
        <v>19166.136000000006</v>
      </c>
      <c r="C39" s="90">
        <v>0.85</v>
      </c>
      <c r="D39" s="90">
        <v>0.15</v>
      </c>
      <c r="E39" s="55">
        <f>C39*B39</f>
        <v>16291.215600000005</v>
      </c>
      <c r="F39" s="55">
        <f>D39*B39</f>
        <v>2874.9204000000009</v>
      </c>
      <c r="G39" s="55">
        <v>3500</v>
      </c>
      <c r="H39" s="55">
        <v>1048</v>
      </c>
      <c r="I39" s="55">
        <f>F39-H39-L39</f>
        <v>1539.4283600000008</v>
      </c>
      <c r="J39" s="55">
        <f>E39-G39</f>
        <v>12791.215600000005</v>
      </c>
      <c r="K39" s="90">
        <v>0.1</v>
      </c>
      <c r="L39" s="55">
        <f>K39*F39</f>
        <v>287.49204000000009</v>
      </c>
      <c r="M39" s="55" t="s">
        <v>3</v>
      </c>
      <c r="N39" s="55" t="e">
        <f>L39-M39</f>
        <v>#VALUE!</v>
      </c>
    </row>
    <row r="40" spans="1:15" x14ac:dyDescent="0.25">
      <c r="A40" s="55" t="s">
        <v>25</v>
      </c>
      <c r="B40" s="55">
        <f>J29</f>
        <v>11803.5</v>
      </c>
      <c r="C40" s="90">
        <v>0.8</v>
      </c>
      <c r="D40" s="90">
        <v>0.2</v>
      </c>
      <c r="E40" s="55">
        <f>C40*B40</f>
        <v>9442.8000000000011</v>
      </c>
      <c r="F40" s="55">
        <f>D40*B40</f>
        <v>2360.7000000000003</v>
      </c>
      <c r="G40" s="55">
        <v>2000</v>
      </c>
      <c r="H40" s="55">
        <v>395</v>
      </c>
      <c r="I40" s="55">
        <f>F40-H40-L40</f>
        <v>1729.63</v>
      </c>
      <c r="J40" s="55">
        <f>E40-G40</f>
        <v>7442.8000000000011</v>
      </c>
      <c r="K40" s="90">
        <v>0.1</v>
      </c>
      <c r="L40" s="55">
        <f>K40*F40</f>
        <v>236.07000000000005</v>
      </c>
      <c r="M40" s="55" t="s">
        <v>3</v>
      </c>
      <c r="N40" s="55" t="e">
        <f>L40-M40</f>
        <v>#VALUE!</v>
      </c>
    </row>
    <row r="41" spans="1:15" x14ac:dyDescent="0.25">
      <c r="A41" s="66" t="s">
        <v>139</v>
      </c>
      <c r="B41" s="55">
        <f>J28</f>
        <v>20136.96</v>
      </c>
      <c r="C41" s="90">
        <v>0.9</v>
      </c>
      <c r="D41" s="90">
        <v>0.1</v>
      </c>
      <c r="E41" s="55">
        <f>C41*B41</f>
        <v>18123.263999999999</v>
      </c>
      <c r="F41" s="55">
        <f>D41*B41</f>
        <v>2013.6959999999999</v>
      </c>
      <c r="G41" s="55">
        <v>8000</v>
      </c>
      <c r="H41" s="55">
        <v>1028</v>
      </c>
      <c r="I41" s="55">
        <f>F41-H41-L41</f>
        <v>784.32639999999992</v>
      </c>
      <c r="J41" s="55">
        <f>E41-G41</f>
        <v>10123.263999999999</v>
      </c>
      <c r="K41" s="90">
        <v>0.1</v>
      </c>
      <c r="L41" s="55">
        <f>K41*F41</f>
        <v>201.36959999999999</v>
      </c>
      <c r="M41" s="55" t="s">
        <v>3</v>
      </c>
      <c r="N41" s="55" t="e">
        <f>L41-M41</f>
        <v>#VALUE!</v>
      </c>
    </row>
    <row r="42" spans="1:15" x14ac:dyDescent="0.25">
      <c r="A42" s="55"/>
      <c r="B42" s="55"/>
      <c r="C42" s="90"/>
      <c r="D42" s="90"/>
      <c r="E42" s="55">
        <f>C42*B42</f>
        <v>0</v>
      </c>
      <c r="F42" s="55">
        <f>D42*B42</f>
        <v>0</v>
      </c>
      <c r="G42" s="55"/>
      <c r="H42" s="55"/>
      <c r="I42" s="55">
        <f>F42-H42</f>
        <v>0</v>
      </c>
      <c r="J42" s="55">
        <f>E42-G42</f>
        <v>0</v>
      </c>
      <c r="K42" s="90"/>
      <c r="L42" s="55">
        <f>K42*I42</f>
        <v>0</v>
      </c>
      <c r="M42" s="55">
        <f>I42-L42</f>
        <v>0</v>
      </c>
      <c r="N42" s="4"/>
    </row>
    <row r="44" spans="1:15" x14ac:dyDescent="0.25">
      <c r="N44" s="46"/>
      <c r="O44" s="46"/>
    </row>
    <row r="45" spans="1:15" ht="13" x14ac:dyDescent="0.3">
      <c r="A45" s="61" t="s">
        <v>55</v>
      </c>
      <c r="B45" s="79" t="s">
        <v>3</v>
      </c>
      <c r="C45" s="101" t="s">
        <v>3</v>
      </c>
      <c r="D45" s="87" t="s">
        <v>56</v>
      </c>
      <c r="E45" s="56" t="s">
        <v>3</v>
      </c>
    </row>
    <row r="46" spans="1:15" ht="21" x14ac:dyDescent="0.25">
      <c r="A46" s="80" t="s">
        <v>30</v>
      </c>
      <c r="B46" s="80" t="s">
        <v>57</v>
      </c>
      <c r="C46" s="91" t="s">
        <v>58</v>
      </c>
      <c r="D46" s="91" t="s">
        <v>59</v>
      </c>
      <c r="E46" s="80" t="s">
        <v>60</v>
      </c>
      <c r="F46" s="80" t="s">
        <v>61</v>
      </c>
      <c r="G46" s="80" t="s">
        <v>62</v>
      </c>
      <c r="H46" s="80" t="s">
        <v>63</v>
      </c>
      <c r="I46" s="80" t="s">
        <v>64</v>
      </c>
      <c r="J46" s="80" t="s">
        <v>65</v>
      </c>
      <c r="K46" s="91" t="s">
        <v>66</v>
      </c>
      <c r="L46" s="80" t="s">
        <v>67</v>
      </c>
      <c r="M46" s="80" t="s">
        <v>68</v>
      </c>
    </row>
    <row r="47" spans="1:15" x14ac:dyDescent="0.25">
      <c r="A47" s="81" t="s">
        <v>10</v>
      </c>
      <c r="B47" s="81"/>
      <c r="C47" s="92"/>
      <c r="D47" s="92"/>
      <c r="E47" s="81"/>
      <c r="F47" s="81"/>
      <c r="G47" s="81"/>
      <c r="H47" s="81"/>
      <c r="I47" s="81" t="s">
        <v>120</v>
      </c>
      <c r="J47" s="81"/>
      <c r="K47" s="92"/>
      <c r="L47" s="81"/>
      <c r="M47" s="81"/>
    </row>
    <row r="48" spans="1:15" x14ac:dyDescent="0.25">
      <c r="A48" s="81" t="s">
        <v>72</v>
      </c>
      <c r="B48" s="81" t="s">
        <v>120</v>
      </c>
      <c r="C48" s="92"/>
      <c r="D48" s="92"/>
      <c r="E48" s="81"/>
      <c r="F48" s="81"/>
      <c r="G48" s="81"/>
      <c r="H48" s="81"/>
      <c r="I48" s="81" t="s">
        <v>120</v>
      </c>
      <c r="J48" s="81"/>
      <c r="K48" s="92" t="s">
        <v>120</v>
      </c>
      <c r="L48" s="81" t="s">
        <v>120</v>
      </c>
      <c r="M48" s="81"/>
    </row>
    <row r="49" spans="1:16" x14ac:dyDescent="0.25">
      <c r="A49" s="81" t="s">
        <v>73</v>
      </c>
      <c r="B49" s="81"/>
      <c r="C49" s="92"/>
      <c r="D49" s="92"/>
      <c r="E49" s="81"/>
      <c r="F49" s="81"/>
      <c r="G49" s="81"/>
      <c r="H49" s="81"/>
      <c r="I49" s="81"/>
      <c r="J49" s="81"/>
      <c r="K49" s="92"/>
      <c r="L49" s="81"/>
      <c r="M49" s="81"/>
    </row>
    <row r="52" spans="1:16" ht="21" x14ac:dyDescent="0.25">
      <c r="A52" s="82" t="s">
        <v>74</v>
      </c>
      <c r="B52" s="82"/>
      <c r="C52" s="93"/>
      <c r="D52" s="93"/>
      <c r="E52" s="82"/>
      <c r="F52" s="82"/>
      <c r="G52" s="82"/>
      <c r="H52" s="82"/>
      <c r="I52" s="82"/>
      <c r="J52" s="82"/>
      <c r="K52" s="93"/>
      <c r="L52" s="82"/>
      <c r="N52" s="49" t="s">
        <v>69</v>
      </c>
      <c r="O52" s="49" t="s">
        <v>70</v>
      </c>
      <c r="P52" s="49" t="s">
        <v>71</v>
      </c>
    </row>
    <row r="53" spans="1:16" x14ac:dyDescent="0.25">
      <c r="A53" s="82" t="s">
        <v>75</v>
      </c>
      <c r="B53" s="82"/>
      <c r="C53" s="93"/>
      <c r="D53" s="93"/>
      <c r="E53" s="82"/>
      <c r="F53" s="82"/>
      <c r="G53" s="82"/>
      <c r="H53" s="82"/>
      <c r="I53" s="82"/>
      <c r="J53" s="82"/>
      <c r="K53" s="93"/>
      <c r="L53" s="82"/>
      <c r="N53" s="50"/>
      <c r="O53" s="50"/>
      <c r="P53" s="4"/>
    </row>
    <row r="54" spans="1:16" x14ac:dyDescent="0.25">
      <c r="A54" s="82" t="s">
        <v>76</v>
      </c>
      <c r="B54" s="82"/>
      <c r="C54" s="93"/>
      <c r="D54" s="93"/>
      <c r="E54" s="82"/>
      <c r="F54" s="82"/>
      <c r="G54" s="82"/>
      <c r="H54" s="82"/>
      <c r="I54" s="82"/>
      <c r="J54" s="82"/>
      <c r="K54" s="93"/>
      <c r="L54" s="82"/>
      <c r="N54" s="50"/>
      <c r="O54" s="50"/>
      <c r="P54" s="4"/>
    </row>
    <row r="55" spans="1:16" x14ac:dyDescent="0.25">
      <c r="A55" s="82" t="s">
        <v>77</v>
      </c>
      <c r="B55" s="82"/>
      <c r="C55" s="93"/>
      <c r="D55" s="93"/>
      <c r="E55" s="82"/>
      <c r="F55" s="82"/>
      <c r="G55" s="82"/>
      <c r="H55" s="82"/>
      <c r="I55" s="82"/>
      <c r="J55" s="82"/>
      <c r="K55" s="93"/>
      <c r="L55" s="82"/>
      <c r="N55" s="50"/>
      <c r="O55" s="50"/>
      <c r="P55" s="4"/>
    </row>
    <row r="56" spans="1:16" x14ac:dyDescent="0.25">
      <c r="A56" s="82" t="s">
        <v>78</v>
      </c>
      <c r="B56" s="82"/>
      <c r="C56" s="93"/>
      <c r="D56" s="93"/>
      <c r="E56" s="82"/>
      <c r="F56" s="82"/>
      <c r="G56" s="82"/>
      <c r="H56" s="82"/>
      <c r="I56" s="82"/>
      <c r="J56" s="82"/>
      <c r="K56" s="93"/>
      <c r="L56" s="82"/>
    </row>
    <row r="57" spans="1:16" x14ac:dyDescent="0.25">
      <c r="A57" s="82" t="s">
        <v>79</v>
      </c>
      <c r="B57" s="82"/>
      <c r="C57" s="93"/>
      <c r="D57" s="93"/>
      <c r="E57" s="82"/>
      <c r="F57" s="82"/>
      <c r="G57" s="82"/>
      <c r="H57" s="82"/>
      <c r="I57" s="82"/>
      <c r="J57" s="82"/>
      <c r="K57" s="93"/>
      <c r="L57" s="82"/>
    </row>
    <row r="58" spans="1:16" x14ac:dyDescent="0.25">
      <c r="A58" s="82" t="s">
        <v>80</v>
      </c>
      <c r="B58" s="82"/>
      <c r="C58" s="93"/>
      <c r="D58" s="93"/>
      <c r="E58" s="82"/>
      <c r="F58" s="82"/>
      <c r="G58" s="82"/>
      <c r="H58" s="82"/>
      <c r="I58" s="82"/>
      <c r="J58" s="82"/>
      <c r="K58" s="93"/>
      <c r="L58" s="82"/>
    </row>
    <row r="59" spans="1:16" x14ac:dyDescent="0.25">
      <c r="A59" s="82" t="s">
        <v>81</v>
      </c>
      <c r="B59" s="82"/>
      <c r="C59" s="93"/>
      <c r="D59" s="93"/>
      <c r="E59" s="82"/>
      <c r="F59" s="82"/>
      <c r="G59" s="82"/>
      <c r="H59" s="82"/>
      <c r="I59" s="82"/>
      <c r="J59" s="82"/>
      <c r="K59" s="93"/>
      <c r="L59" s="82"/>
    </row>
    <row r="60" spans="1:16" x14ac:dyDescent="0.25">
      <c r="A60" s="82" t="s">
        <v>82</v>
      </c>
      <c r="B60" s="82"/>
      <c r="C60" s="93"/>
      <c r="D60" s="93"/>
      <c r="E60" s="82"/>
      <c r="F60" s="82"/>
      <c r="G60" s="82"/>
      <c r="H60" s="82"/>
      <c r="I60" s="82"/>
      <c r="J60" s="82"/>
      <c r="K60" s="93"/>
      <c r="L60" s="82"/>
    </row>
    <row r="61" spans="1:16" x14ac:dyDescent="0.25">
      <c r="A61" s="82" t="s">
        <v>83</v>
      </c>
      <c r="B61" s="82"/>
      <c r="C61" s="93"/>
      <c r="D61" s="93"/>
      <c r="E61" s="82"/>
      <c r="F61" s="82"/>
      <c r="G61" s="82"/>
      <c r="H61" s="82"/>
      <c r="I61" s="82"/>
      <c r="J61" s="82"/>
      <c r="K61" s="93"/>
      <c r="L61" s="82"/>
    </row>
    <row r="62" spans="1:16" x14ac:dyDescent="0.25">
      <c r="A62" s="82" t="s">
        <v>84</v>
      </c>
      <c r="B62" s="82"/>
      <c r="C62" s="93"/>
      <c r="D62" s="93"/>
      <c r="E62" s="82"/>
      <c r="F62" s="82"/>
      <c r="G62" s="82"/>
      <c r="H62" s="82"/>
      <c r="I62" s="82"/>
      <c r="J62" s="82"/>
      <c r="K62" s="93"/>
      <c r="L62" s="82"/>
    </row>
  </sheetData>
  <phoneticPr fontId="0" type="noConversion"/>
  <pageMargins left="0.75" right="0.75" top="1" bottom="1" header="0.5" footer="0.5"/>
  <pageSetup scale="63" orientation="portrait" horizontalDpi="4294967292" r:id="rId1"/>
  <headerFooter alignWithMargins="0">
    <oddHeader>&amp;A</oddHeader>
    <oddFooter>Page &amp;P</oddFooter>
  </headerFooter>
  <rowBreaks count="1" manualBreakCount="1">
    <brk id="38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37</vt:i4>
      </vt:variant>
    </vt:vector>
  </HeadingPairs>
  <TitlesOfParts>
    <vt:vector size="37" baseType="lpstr">
      <vt:lpstr>Beaver Meadows</vt:lpstr>
      <vt:lpstr>Engineer</vt:lpstr>
      <vt:lpstr>HDs</vt:lpstr>
      <vt:lpstr>Hermosa East</vt:lpstr>
      <vt:lpstr>Hermosa West</vt:lpstr>
      <vt:lpstr>Ice Lake</vt:lpstr>
      <vt:lpstr>La Plata</vt:lpstr>
      <vt:lpstr>Lakes</vt:lpstr>
      <vt:lpstr>Mineral</vt:lpstr>
      <vt:lpstr>Missionary Ridge</vt:lpstr>
      <vt:lpstr>Red Mountain</vt:lpstr>
      <vt:lpstr>Upper Hermosa</vt:lpstr>
      <vt:lpstr>Wild Oats</vt:lpstr>
      <vt:lpstr>Molas-alt.2&amp;3</vt:lpstr>
      <vt:lpstr>Molas-alt.4</vt:lpstr>
      <vt:lpstr>Blank</vt:lpstr>
      <vt:lpstr>Animas River</vt:lpstr>
      <vt:lpstr>Cave</vt:lpstr>
      <vt:lpstr>Cunningham</vt:lpstr>
      <vt:lpstr>Eileen</vt:lpstr>
      <vt:lpstr>Elk</vt:lpstr>
      <vt:lpstr>Flint Creek</vt:lpstr>
      <vt:lpstr>Florida</vt:lpstr>
      <vt:lpstr>Granite</vt:lpstr>
      <vt:lpstr>Johnson Creek</vt:lpstr>
      <vt:lpstr>La Osa</vt:lpstr>
      <vt:lpstr>Lake Creek</vt:lpstr>
      <vt:lpstr>Needle Creek</vt:lpstr>
      <vt:lpstr>Pine River</vt:lpstr>
      <vt:lpstr>Purgatory</vt:lpstr>
      <vt:lpstr>Rock Creek</vt:lpstr>
      <vt:lpstr>Stormy</vt:lpstr>
      <vt:lpstr>Tenmile</vt:lpstr>
      <vt:lpstr>Twilight</vt:lpstr>
      <vt:lpstr>Vallecito</vt:lpstr>
      <vt:lpstr>Molas-alt 1</vt:lpstr>
      <vt:lpstr>West Piedra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Stransky</dc:creator>
  <cp:lastModifiedBy>skyge</cp:lastModifiedBy>
  <cp:lastPrinted>2006-06-12T17:00:52Z</cp:lastPrinted>
  <dcterms:created xsi:type="dcterms:W3CDTF">1998-05-06T03:19:11Z</dcterms:created>
  <dcterms:modified xsi:type="dcterms:W3CDTF">2020-04-26T01:40:50Z</dcterms:modified>
</cp:coreProperties>
</file>